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njag\Desktop\"/>
    </mc:Choice>
  </mc:AlternateContent>
  <xr:revisionPtr revIDLastSave="0" documentId="13_ncr:1_{C62E6CA6-F4A8-470A-A144-A1F34CA1CEF9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</sheets>
  <definedNames>
    <definedName name="_xlnm._FilterDatabase" localSheetId="0" hidden="1">Sheet1!$B$4:$AD$64</definedName>
    <definedName name="_xlnm.Print_Area" localSheetId="0">Sheet1!$B$2:$AD$76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63" i="1" l="1"/>
  <c r="X63" i="1"/>
  <c r="Y63" i="1"/>
  <c r="Z63" i="1"/>
  <c r="V63" i="1"/>
  <c r="L63" i="1"/>
  <c r="I63" i="1" l="1"/>
  <c r="F63" i="1"/>
  <c r="R14" i="1" l="1"/>
  <c r="R37" i="1"/>
  <c r="R7" i="1"/>
  <c r="R8" i="1"/>
  <c r="R9" i="1"/>
  <c r="R10" i="1"/>
  <c r="R11" i="1"/>
  <c r="R12" i="1"/>
  <c r="R13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Q63" i="1" l="1"/>
  <c r="AA62" i="1"/>
  <c r="T62" i="1"/>
  <c r="N62" i="1"/>
  <c r="K62" i="1"/>
  <c r="H62" i="1"/>
  <c r="AA61" i="1"/>
  <c r="T61" i="1"/>
  <c r="N61" i="1"/>
  <c r="K61" i="1"/>
  <c r="H61" i="1"/>
  <c r="AA60" i="1"/>
  <c r="T60" i="1"/>
  <c r="N60" i="1"/>
  <c r="K60" i="1"/>
  <c r="H60" i="1"/>
  <c r="AA59" i="1"/>
  <c r="S59" i="1"/>
  <c r="N59" i="1"/>
  <c r="K59" i="1"/>
  <c r="H59" i="1"/>
  <c r="AA58" i="1"/>
  <c r="S58" i="1"/>
  <c r="N58" i="1"/>
  <c r="K58" i="1"/>
  <c r="H58" i="1"/>
  <c r="AA57" i="1"/>
  <c r="T57" i="1"/>
  <c r="N57" i="1"/>
  <c r="K57" i="1"/>
  <c r="H57" i="1"/>
  <c r="AA56" i="1"/>
  <c r="T56" i="1"/>
  <c r="N56" i="1"/>
  <c r="K56" i="1"/>
  <c r="H56" i="1"/>
  <c r="AA55" i="1"/>
  <c r="S55" i="1"/>
  <c r="N55" i="1"/>
  <c r="K55" i="1"/>
  <c r="H55" i="1"/>
  <c r="AA54" i="1"/>
  <c r="T54" i="1"/>
  <c r="N54" i="1"/>
  <c r="K54" i="1"/>
  <c r="H54" i="1"/>
  <c r="AA53" i="1"/>
  <c r="T53" i="1"/>
  <c r="N53" i="1"/>
  <c r="K53" i="1"/>
  <c r="H53" i="1"/>
  <c r="AA52" i="1"/>
  <c r="T52" i="1"/>
  <c r="N52" i="1"/>
  <c r="K52" i="1"/>
  <c r="H52" i="1"/>
  <c r="AA51" i="1"/>
  <c r="T51" i="1"/>
  <c r="N51" i="1"/>
  <c r="K51" i="1"/>
  <c r="H51" i="1"/>
  <c r="AA50" i="1"/>
  <c r="T50" i="1"/>
  <c r="N50" i="1"/>
  <c r="K50" i="1"/>
  <c r="H50" i="1"/>
  <c r="AA49" i="1"/>
  <c r="T49" i="1"/>
  <c r="N49" i="1"/>
  <c r="K49" i="1"/>
  <c r="H49" i="1"/>
  <c r="AA48" i="1"/>
  <c r="T48" i="1"/>
  <c r="N48" i="1"/>
  <c r="K48" i="1"/>
  <c r="H48" i="1"/>
  <c r="AA47" i="1"/>
  <c r="T47" i="1"/>
  <c r="N47" i="1"/>
  <c r="K47" i="1"/>
  <c r="H47" i="1"/>
  <c r="AA46" i="1"/>
  <c r="S46" i="1"/>
  <c r="N46" i="1"/>
  <c r="K46" i="1"/>
  <c r="H46" i="1"/>
  <c r="AA45" i="1"/>
  <c r="T45" i="1"/>
  <c r="N45" i="1"/>
  <c r="K45" i="1"/>
  <c r="H45" i="1"/>
  <c r="AA44" i="1"/>
  <c r="S44" i="1"/>
  <c r="N44" i="1"/>
  <c r="K44" i="1"/>
  <c r="H44" i="1"/>
  <c r="AA43" i="1"/>
  <c r="S43" i="1"/>
  <c r="N43" i="1"/>
  <c r="K43" i="1"/>
  <c r="H43" i="1"/>
  <c r="AA42" i="1"/>
  <c r="T42" i="1"/>
  <c r="N42" i="1"/>
  <c r="K42" i="1"/>
  <c r="H42" i="1"/>
  <c r="AA41" i="1"/>
  <c r="T41" i="1"/>
  <c r="N41" i="1"/>
  <c r="K41" i="1"/>
  <c r="H41" i="1"/>
  <c r="AA40" i="1"/>
  <c r="T40" i="1"/>
  <c r="N40" i="1"/>
  <c r="K40" i="1"/>
  <c r="H40" i="1"/>
  <c r="AA39" i="1"/>
  <c r="T39" i="1"/>
  <c r="N39" i="1"/>
  <c r="K39" i="1"/>
  <c r="H39" i="1"/>
  <c r="AA38" i="1"/>
  <c r="T38" i="1"/>
  <c r="N38" i="1"/>
  <c r="K38" i="1"/>
  <c r="H38" i="1"/>
  <c r="AA37" i="1"/>
  <c r="T37" i="1"/>
  <c r="N37" i="1"/>
  <c r="K37" i="1"/>
  <c r="H37" i="1"/>
  <c r="AA36" i="1"/>
  <c r="S36" i="1"/>
  <c r="N36" i="1"/>
  <c r="K36" i="1"/>
  <c r="H36" i="1"/>
  <c r="AA35" i="1"/>
  <c r="T35" i="1"/>
  <c r="N35" i="1"/>
  <c r="K35" i="1"/>
  <c r="H35" i="1"/>
  <c r="AA34" i="1"/>
  <c r="S34" i="1"/>
  <c r="N34" i="1"/>
  <c r="K34" i="1"/>
  <c r="H34" i="1"/>
  <c r="AA33" i="1"/>
  <c r="T33" i="1"/>
  <c r="N33" i="1"/>
  <c r="K33" i="1"/>
  <c r="H33" i="1"/>
  <c r="AA32" i="1"/>
  <c r="S32" i="1"/>
  <c r="N32" i="1"/>
  <c r="K32" i="1"/>
  <c r="H32" i="1"/>
  <c r="AA31" i="1"/>
  <c r="S31" i="1"/>
  <c r="N31" i="1"/>
  <c r="K31" i="1"/>
  <c r="H31" i="1"/>
  <c r="AA30" i="1"/>
  <c r="N30" i="1"/>
  <c r="K30" i="1"/>
  <c r="H30" i="1"/>
  <c r="AA29" i="1"/>
  <c r="S29" i="1"/>
  <c r="N29" i="1"/>
  <c r="K29" i="1"/>
  <c r="H29" i="1"/>
  <c r="AA28" i="1"/>
  <c r="T28" i="1"/>
  <c r="N28" i="1"/>
  <c r="K28" i="1"/>
  <c r="H28" i="1"/>
  <c r="AA27" i="1"/>
  <c r="T27" i="1"/>
  <c r="N27" i="1"/>
  <c r="K27" i="1"/>
  <c r="H27" i="1"/>
  <c r="AA26" i="1"/>
  <c r="T26" i="1"/>
  <c r="N26" i="1"/>
  <c r="K26" i="1"/>
  <c r="H26" i="1"/>
  <c r="AA25" i="1"/>
  <c r="T25" i="1"/>
  <c r="N25" i="1"/>
  <c r="K25" i="1"/>
  <c r="H25" i="1"/>
  <c r="AA24" i="1"/>
  <c r="S24" i="1"/>
  <c r="N24" i="1"/>
  <c r="K24" i="1"/>
  <c r="H24" i="1"/>
  <c r="AA23" i="1"/>
  <c r="T23" i="1"/>
  <c r="N23" i="1"/>
  <c r="K23" i="1"/>
  <c r="H23" i="1"/>
  <c r="AA22" i="1"/>
  <c r="S22" i="1"/>
  <c r="N22" i="1"/>
  <c r="K22" i="1"/>
  <c r="H22" i="1"/>
  <c r="AA21" i="1"/>
  <c r="T21" i="1"/>
  <c r="N21" i="1"/>
  <c r="K21" i="1"/>
  <c r="H21" i="1"/>
  <c r="AA20" i="1"/>
  <c r="S20" i="1"/>
  <c r="N20" i="1"/>
  <c r="K20" i="1"/>
  <c r="H20" i="1"/>
  <c r="AA19" i="1"/>
  <c r="S19" i="1"/>
  <c r="N19" i="1"/>
  <c r="K19" i="1"/>
  <c r="H19" i="1"/>
  <c r="AA18" i="1"/>
  <c r="N18" i="1"/>
  <c r="K18" i="1"/>
  <c r="H18" i="1"/>
  <c r="AA17" i="1"/>
  <c r="T17" i="1"/>
  <c r="N17" i="1"/>
  <c r="K17" i="1"/>
  <c r="H17" i="1"/>
  <c r="AA16" i="1"/>
  <c r="T16" i="1"/>
  <c r="N16" i="1"/>
  <c r="K16" i="1"/>
  <c r="H16" i="1"/>
  <c r="AA15" i="1"/>
  <c r="T15" i="1"/>
  <c r="N15" i="1"/>
  <c r="K15" i="1"/>
  <c r="H15" i="1"/>
  <c r="AA14" i="1"/>
  <c r="T14" i="1"/>
  <c r="N14" i="1"/>
  <c r="K14" i="1"/>
  <c r="H14" i="1"/>
  <c r="AA13" i="1"/>
  <c r="T13" i="1"/>
  <c r="N13" i="1"/>
  <c r="K13" i="1"/>
  <c r="H13" i="1"/>
  <c r="AA12" i="1"/>
  <c r="N12" i="1"/>
  <c r="K12" i="1"/>
  <c r="H12" i="1"/>
  <c r="AA11" i="1"/>
  <c r="T11" i="1"/>
  <c r="N11" i="1"/>
  <c r="K11" i="1"/>
  <c r="H11" i="1"/>
  <c r="AA10" i="1"/>
  <c r="S10" i="1"/>
  <c r="N10" i="1"/>
  <c r="K10" i="1"/>
  <c r="H10" i="1"/>
  <c r="AA9" i="1"/>
  <c r="T9" i="1"/>
  <c r="N9" i="1"/>
  <c r="K9" i="1"/>
  <c r="H9" i="1"/>
  <c r="AA8" i="1"/>
  <c r="S8" i="1"/>
  <c r="N8" i="1"/>
  <c r="K8" i="1"/>
  <c r="H8" i="1"/>
  <c r="AA7" i="1"/>
  <c r="S7" i="1"/>
  <c r="N7" i="1"/>
  <c r="K7" i="1"/>
  <c r="H7" i="1"/>
  <c r="AA6" i="1"/>
  <c r="R6" i="1"/>
  <c r="N6" i="1"/>
  <c r="K6" i="1"/>
  <c r="H6" i="1"/>
  <c r="AA63" i="1" l="1"/>
  <c r="AB60" i="1"/>
  <c r="AB40" i="1"/>
  <c r="T46" i="1"/>
  <c r="AB46" i="1" s="1"/>
  <c r="T55" i="1"/>
  <c r="AB55" i="1" s="1"/>
  <c r="S35" i="1"/>
  <c r="S47" i="1"/>
  <c r="S41" i="1"/>
  <c r="T43" i="1"/>
  <c r="AB43" i="1" s="1"/>
  <c r="T32" i="1"/>
  <c r="AB32" i="1" s="1"/>
  <c r="T59" i="1"/>
  <c r="AB59" i="1" s="1"/>
  <c r="AB16" i="1"/>
  <c r="T7" i="1"/>
  <c r="AB7" i="1" s="1"/>
  <c r="T29" i="1"/>
  <c r="AB29" i="1" s="1"/>
  <c r="AB52" i="1"/>
  <c r="S23" i="1"/>
  <c r="T8" i="1"/>
  <c r="AB8" i="1" s="1"/>
  <c r="S17" i="1"/>
  <c r="T19" i="1"/>
  <c r="AB19" i="1" s="1"/>
  <c r="AB21" i="1"/>
  <c r="AB23" i="1"/>
  <c r="AB28" i="1"/>
  <c r="AB17" i="1"/>
  <c r="AB45" i="1"/>
  <c r="T58" i="1"/>
  <c r="AB58" i="1" s="1"/>
  <c r="S11" i="1"/>
  <c r="AB39" i="1"/>
  <c r="AB41" i="1"/>
  <c r="S56" i="1"/>
  <c r="AB11" i="1"/>
  <c r="T20" i="1"/>
  <c r="AB20" i="1" s="1"/>
  <c r="T31" i="1"/>
  <c r="AB31" i="1" s="1"/>
  <c r="AB61" i="1"/>
  <c r="AB35" i="1"/>
  <c r="T44" i="1"/>
  <c r="AB44" i="1" s="1"/>
  <c r="S53" i="1"/>
  <c r="S16" i="1"/>
  <c r="S28" i="1"/>
  <c r="S40" i="1"/>
  <c r="S52" i="1"/>
  <c r="S14" i="1"/>
  <c r="S26" i="1"/>
  <c r="S38" i="1"/>
  <c r="S50" i="1"/>
  <c r="T10" i="1"/>
  <c r="AB10" i="1" s="1"/>
  <c r="T22" i="1"/>
  <c r="AB22" i="1" s="1"/>
  <c r="T34" i="1"/>
  <c r="AB34" i="1" s="1"/>
  <c r="AB48" i="1"/>
  <c r="AB50" i="1"/>
  <c r="AB56" i="1"/>
  <c r="AB13" i="1"/>
  <c r="AB25" i="1"/>
  <c r="AB37" i="1"/>
  <c r="AB49" i="1"/>
  <c r="AB53" i="1"/>
  <c r="AB47" i="1"/>
  <c r="O14" i="1"/>
  <c r="O8" i="1"/>
  <c r="O12" i="1"/>
  <c r="O24" i="1"/>
  <c r="O36" i="1"/>
  <c r="O48" i="1"/>
  <c r="O60" i="1"/>
  <c r="O29" i="1"/>
  <c r="O31" i="1"/>
  <c r="O41" i="1"/>
  <c r="O53" i="1"/>
  <c r="O55" i="1"/>
  <c r="O7" i="1"/>
  <c r="O18" i="1"/>
  <c r="O20" i="1"/>
  <c r="O30" i="1"/>
  <c r="O32" i="1"/>
  <c r="O34" i="1"/>
  <c r="O42" i="1"/>
  <c r="O44" i="1"/>
  <c r="O46" i="1"/>
  <c r="O54" i="1"/>
  <c r="O56" i="1"/>
  <c r="O58" i="1"/>
  <c r="O11" i="1"/>
  <c r="O17" i="1"/>
  <c r="O19" i="1"/>
  <c r="O43" i="1"/>
  <c r="O23" i="1"/>
  <c r="O35" i="1"/>
  <c r="O47" i="1"/>
  <c r="O59" i="1"/>
  <c r="K63" i="1"/>
  <c r="O33" i="1"/>
  <c r="O6" i="1"/>
  <c r="O10" i="1"/>
  <c r="O26" i="1"/>
  <c r="O38" i="1"/>
  <c r="O50" i="1"/>
  <c r="O62" i="1"/>
  <c r="O15" i="1"/>
  <c r="O27" i="1"/>
  <c r="O39" i="1"/>
  <c r="O16" i="1"/>
  <c r="O28" i="1"/>
  <c r="O21" i="1"/>
  <c r="O37" i="1"/>
  <c r="O49" i="1"/>
  <c r="O61" i="1"/>
  <c r="O40" i="1"/>
  <c r="O51" i="1"/>
  <c r="O45" i="1"/>
  <c r="O57" i="1"/>
  <c r="O52" i="1"/>
  <c r="O13" i="1"/>
  <c r="O9" i="1"/>
  <c r="O25" i="1"/>
  <c r="AB62" i="1"/>
  <c r="AB15" i="1"/>
  <c r="AB33" i="1"/>
  <c r="T12" i="1"/>
  <c r="AB12" i="1" s="1"/>
  <c r="S12" i="1"/>
  <c r="AB26" i="1"/>
  <c r="T30" i="1"/>
  <c r="AB30" i="1" s="1"/>
  <c r="S30" i="1"/>
  <c r="AB54" i="1"/>
  <c r="AB51" i="1"/>
  <c r="AB14" i="1"/>
  <c r="O22" i="1"/>
  <c r="AB57" i="1"/>
  <c r="N63" i="1"/>
  <c r="T18" i="1"/>
  <c r="AB18" i="1" s="1"/>
  <c r="S18" i="1"/>
  <c r="T6" i="1"/>
  <c r="R63" i="1"/>
  <c r="S6" i="1"/>
  <c r="AB9" i="1"/>
  <c r="AB27" i="1"/>
  <c r="AB38" i="1"/>
  <c r="AB42" i="1"/>
  <c r="S9" i="1"/>
  <c r="S21" i="1"/>
  <c r="S33" i="1"/>
  <c r="S45" i="1"/>
  <c r="S57" i="1"/>
  <c r="H63" i="1"/>
  <c r="S48" i="1"/>
  <c r="S60" i="1"/>
  <c r="S13" i="1"/>
  <c r="T24" i="1"/>
  <c r="AB24" i="1" s="1"/>
  <c r="S25" i="1"/>
  <c r="T36" i="1"/>
  <c r="AB36" i="1" s="1"/>
  <c r="S37" i="1"/>
  <c r="S49" i="1"/>
  <c r="S61" i="1"/>
  <c r="S62" i="1"/>
  <c r="S15" i="1"/>
  <c r="S27" i="1"/>
  <c r="S39" i="1"/>
  <c r="S51" i="1"/>
  <c r="S42" i="1"/>
  <c r="S54" i="1"/>
  <c r="T63" i="1" l="1"/>
  <c r="AB6" i="1"/>
  <c r="AB63" i="1" s="1"/>
  <c r="O63" i="1"/>
  <c r="AB64" i="1" l="1"/>
  <c r="S63" i="1" s="1"/>
  <c r="S64" i="1" s="1"/>
  <c r="P26" i="1"/>
  <c r="P31" i="1"/>
  <c r="P7" i="1"/>
  <c r="P12" i="1"/>
  <c r="P27" i="1"/>
  <c r="P17" i="1"/>
  <c r="P13" i="1"/>
  <c r="P47" i="1"/>
  <c r="P32" i="1"/>
  <c r="P38" i="1"/>
  <c r="P20" i="1"/>
  <c r="P37" i="1"/>
  <c r="P51" i="1"/>
  <c r="P61" i="1"/>
  <c r="P40" i="1"/>
  <c r="P52" i="1"/>
  <c r="P24" i="1"/>
  <c r="P14" i="1"/>
  <c r="P21" i="1"/>
  <c r="P19" i="1"/>
  <c r="P34" i="1"/>
  <c r="P45" i="1"/>
  <c r="P36" i="1"/>
  <c r="P46" i="1"/>
  <c r="P6" i="1"/>
  <c r="P59" i="1"/>
  <c r="P28" i="1"/>
  <c r="P35" i="1"/>
  <c r="P41" i="1"/>
  <c r="P8" i="1"/>
  <c r="P43" i="1"/>
  <c r="P33" i="1"/>
  <c r="P44" i="1"/>
  <c r="P29" i="1"/>
  <c r="P42" i="1"/>
  <c r="P56" i="1"/>
  <c r="P23" i="1"/>
  <c r="P62" i="1"/>
  <c r="P30" i="1"/>
  <c r="P53" i="1"/>
  <c r="P48" i="1"/>
  <c r="P50" i="1"/>
  <c r="P55" i="1"/>
  <c r="P54" i="1"/>
  <c r="P60" i="1"/>
  <c r="P11" i="1"/>
  <c r="P15" i="1"/>
  <c r="P16" i="1"/>
  <c r="P39" i="1"/>
  <c r="P18" i="1"/>
  <c r="P58" i="1"/>
  <c r="P10" i="1"/>
  <c r="P57" i="1"/>
  <c r="P25" i="1"/>
  <c r="P49" i="1"/>
  <c r="P9" i="1"/>
  <c r="P22" i="1"/>
  <c r="U46" i="1" l="1"/>
  <c r="AC46" i="1" s="1"/>
  <c r="AD46" i="1" s="1"/>
  <c r="U36" i="1"/>
  <c r="AC36" i="1" s="1"/>
  <c r="AD36" i="1" s="1"/>
  <c r="U16" i="1"/>
  <c r="AC16" i="1" s="1"/>
  <c r="AD16" i="1" s="1"/>
  <c r="U56" i="1"/>
  <c r="AC56" i="1" s="1"/>
  <c r="AD56" i="1" s="1"/>
  <c r="U37" i="1"/>
  <c r="AC37" i="1" s="1"/>
  <c r="AD37" i="1" s="1"/>
  <c r="U42" i="1"/>
  <c r="AC42" i="1" s="1"/>
  <c r="AD42" i="1" s="1"/>
  <c r="U15" i="1"/>
  <c r="AC15" i="1" s="1"/>
  <c r="AD15" i="1" s="1"/>
  <c r="U22" i="1"/>
  <c r="AC22" i="1" s="1"/>
  <c r="AD22" i="1" s="1"/>
  <c r="U34" i="1"/>
  <c r="AC34" i="1" s="1"/>
  <c r="AD34" i="1" s="1"/>
  <c r="U32" i="1"/>
  <c r="AC32" i="1" s="1"/>
  <c r="AD32" i="1" s="1"/>
  <c r="U47" i="1"/>
  <c r="AC47" i="1" s="1"/>
  <c r="AD47" i="1" s="1"/>
  <c r="U29" i="1"/>
  <c r="AC29" i="1" s="1"/>
  <c r="AD29" i="1" s="1"/>
  <c r="U33" i="1"/>
  <c r="AC33" i="1" s="1"/>
  <c r="AD33" i="1" s="1"/>
  <c r="U21" i="1"/>
  <c r="AC21" i="1" s="1"/>
  <c r="AD21" i="1" s="1"/>
  <c r="U13" i="1"/>
  <c r="AC13" i="1" s="1"/>
  <c r="AD13" i="1" s="1"/>
  <c r="U17" i="1"/>
  <c r="AC17" i="1" s="1"/>
  <c r="AD17" i="1" s="1"/>
  <c r="U60" i="1"/>
  <c r="AC60" i="1" s="1"/>
  <c r="AD60" i="1" s="1"/>
  <c r="U27" i="1"/>
  <c r="AC27" i="1" s="1"/>
  <c r="AD27" i="1" s="1"/>
  <c r="U11" i="1"/>
  <c r="AC11" i="1" s="1"/>
  <c r="AD11" i="1" s="1"/>
  <c r="U54" i="1"/>
  <c r="AC54" i="1" s="1"/>
  <c r="AD54" i="1" s="1"/>
  <c r="U49" i="1"/>
  <c r="AC49" i="1" s="1"/>
  <c r="AD49" i="1" s="1"/>
  <c r="U14" i="1"/>
  <c r="AC14" i="1" s="1"/>
  <c r="AD14" i="1" s="1"/>
  <c r="U48" i="1"/>
  <c r="AC48" i="1" s="1"/>
  <c r="AD48" i="1" s="1"/>
  <c r="U53" i="1"/>
  <c r="AC53" i="1" s="1"/>
  <c r="AD53" i="1" s="1"/>
  <c r="U35" i="1"/>
  <c r="AC35" i="1" s="1"/>
  <c r="AD35" i="1" s="1"/>
  <c r="U52" i="1"/>
  <c r="AC52" i="1" s="1"/>
  <c r="AD52" i="1" s="1"/>
  <c r="U12" i="1"/>
  <c r="AC12" i="1" s="1"/>
  <c r="AD12" i="1" s="1"/>
  <c r="U20" i="1"/>
  <c r="AC20" i="1" s="1"/>
  <c r="AD20" i="1" s="1"/>
  <c r="U44" i="1"/>
  <c r="AC44" i="1" s="1"/>
  <c r="AD44" i="1" s="1"/>
  <c r="U55" i="1"/>
  <c r="AC55" i="1" s="1"/>
  <c r="AD55" i="1" s="1"/>
  <c r="U50" i="1"/>
  <c r="AC50" i="1" s="1"/>
  <c r="AD50" i="1" s="1"/>
  <c r="U57" i="1"/>
  <c r="AC57" i="1" s="1"/>
  <c r="AD57" i="1" s="1"/>
  <c r="U10" i="1"/>
  <c r="AC10" i="1" s="1"/>
  <c r="AD10" i="1" s="1"/>
  <c r="U28" i="1"/>
  <c r="AC28" i="1" s="1"/>
  <c r="AD28" i="1" s="1"/>
  <c r="U40" i="1"/>
  <c r="AC40" i="1" s="1"/>
  <c r="AD40" i="1" s="1"/>
  <c r="U7" i="1"/>
  <c r="AC7" i="1" s="1"/>
  <c r="AD7" i="1" s="1"/>
  <c r="U45" i="1"/>
  <c r="AC45" i="1" s="1"/>
  <c r="AD45" i="1" s="1"/>
  <c r="U9" i="1"/>
  <c r="AC9" i="1" s="1"/>
  <c r="AD9" i="1" s="1"/>
  <c r="U43" i="1"/>
  <c r="AC43" i="1" s="1"/>
  <c r="AD43" i="1" s="1"/>
  <c r="U8" i="1"/>
  <c r="AC8" i="1" s="1"/>
  <c r="AD8" i="1" s="1"/>
  <c r="U41" i="1"/>
  <c r="AC41" i="1" s="1"/>
  <c r="AD41" i="1" s="1"/>
  <c r="U30" i="1"/>
  <c r="AC30" i="1" s="1"/>
  <c r="AD30" i="1" s="1"/>
  <c r="U62" i="1"/>
  <c r="AC62" i="1" s="1"/>
  <c r="AD62" i="1" s="1"/>
  <c r="U59" i="1"/>
  <c r="AC59" i="1" s="1"/>
  <c r="AD59" i="1" s="1"/>
  <c r="U61" i="1"/>
  <c r="AC61" i="1" s="1"/>
  <c r="AD61" i="1" s="1"/>
  <c r="U31" i="1"/>
  <c r="AC31" i="1" s="1"/>
  <c r="AD31" i="1" s="1"/>
  <c r="U38" i="1"/>
  <c r="AC38" i="1" s="1"/>
  <c r="AD38" i="1" s="1"/>
  <c r="U19" i="1"/>
  <c r="AC19" i="1" s="1"/>
  <c r="AD19" i="1" s="1"/>
  <c r="U25" i="1"/>
  <c r="AC25" i="1" s="1"/>
  <c r="AD25" i="1" s="1"/>
  <c r="U24" i="1"/>
  <c r="AC24" i="1" s="1"/>
  <c r="AD24" i="1" s="1"/>
  <c r="U58" i="1"/>
  <c r="AC58" i="1" s="1"/>
  <c r="AD58" i="1" s="1"/>
  <c r="U18" i="1"/>
  <c r="AC18" i="1" s="1"/>
  <c r="AD18" i="1" s="1"/>
  <c r="U39" i="1"/>
  <c r="AC39" i="1" s="1"/>
  <c r="AD39" i="1" s="1"/>
  <c r="U23" i="1"/>
  <c r="AC23" i="1" s="1"/>
  <c r="AD23" i="1" s="1"/>
  <c r="U51" i="1"/>
  <c r="AC51" i="1" s="1"/>
  <c r="AD51" i="1" s="1"/>
  <c r="U26" i="1"/>
  <c r="AC26" i="1" s="1"/>
  <c r="AD26" i="1" s="1"/>
  <c r="P63" i="1"/>
  <c r="U6" i="1"/>
  <c r="U63" i="1" l="1"/>
  <c r="AC63" i="1" s="1"/>
  <c r="AC6" i="1"/>
  <c r="AD6" i="1" s="1"/>
</calcChain>
</file>

<file path=xl/sharedStrings.xml><?xml version="1.0" encoding="utf-8"?>
<sst xmlns="http://schemas.openxmlformats.org/spreadsheetml/2006/main" count="164" uniqueCount="163">
  <si>
    <t>Redni broj</t>
  </si>
  <si>
    <t>Šifra ZU</t>
  </si>
  <si>
    <t>ZDRAVSTVENA USTANOVA</t>
  </si>
  <si>
    <t>Kategorija ZU</t>
  </si>
  <si>
    <t>Ukupna suma koeficijenata za kvartal</t>
  </si>
  <si>
    <t>DSG Učinak - udeo u ukupnim koeficijentima</t>
  </si>
  <si>
    <t>Sredstva za DSG učinak za kvartal</t>
  </si>
  <si>
    <t>I   indikator kvaliteta</t>
  </si>
  <si>
    <t>II indikator kvaliteta</t>
  </si>
  <si>
    <t>III indikator kvaliteta</t>
  </si>
  <si>
    <t>IV indikator kvaliteta</t>
  </si>
  <si>
    <t>V indikator kvaliteta</t>
  </si>
  <si>
    <t>Indikatori kvaliteta - Ukupno</t>
  </si>
  <si>
    <t>Sredstva za Indikatore kvaliteta za kvartal</t>
  </si>
  <si>
    <t>Ukupna sredstva za učinak za kvartal</t>
  </si>
  <si>
    <t xml:space="preserve">Index Učinka (Ukupna sredstva za učinak za kvartal / Varijabilni deo naknade za kvartal) </t>
  </si>
  <si>
    <t>6 = 4 * (1-%5)</t>
  </si>
  <si>
    <t>9 = 7 * (1-%8)</t>
  </si>
  <si>
    <t>12 = 10 * (1-%11)</t>
  </si>
  <si>
    <t>13 = 6 + 9 +12</t>
  </si>
  <si>
    <t>14 = 13 /(suma 13)</t>
  </si>
  <si>
    <t>16 = 15 / 4 (četvrtina)</t>
  </si>
  <si>
    <t>17 = 0,8* 16</t>
  </si>
  <si>
    <t>18 = 0,2* 16</t>
  </si>
  <si>
    <t>19 = 14 * (suma 17)</t>
  </si>
  <si>
    <t>25 = 20+ 21 + 22+ 23 +24</t>
  </si>
  <si>
    <t>26 = 0.2* 25* 18</t>
  </si>
  <si>
    <t>27 = 19+ 26</t>
  </si>
  <si>
    <t>28 = 27/ 16</t>
  </si>
  <si>
    <t>00203012</t>
  </si>
  <si>
    <t>Opšta bolnica Kikinda</t>
  </si>
  <si>
    <t>00204016</t>
  </si>
  <si>
    <t>Opšta bolnica Vršac</t>
  </si>
  <si>
    <t>00206027</t>
  </si>
  <si>
    <t>Opšta bolnica Vrbas</t>
  </si>
  <si>
    <t>00210002</t>
  </si>
  <si>
    <t>Opšta bolnica "Stefan Visoki", Smederevska Palanka</t>
  </si>
  <si>
    <t>00211014</t>
  </si>
  <si>
    <t>Opšta bolnica Petrovac na Mlavi</t>
  </si>
  <si>
    <t>00212007</t>
  </si>
  <si>
    <t>Zdravstveni centar Aranđelovac</t>
  </si>
  <si>
    <t>00213009</t>
  </si>
  <si>
    <t>Opšta bolnica Jagodina</t>
  </si>
  <si>
    <t>00213016</t>
  </si>
  <si>
    <t>Opšta bolnica Paraćin</t>
  </si>
  <si>
    <t>00214002</t>
  </si>
  <si>
    <t>Zdravstveni centar Negotin</t>
  </si>
  <si>
    <t>00214007</t>
  </si>
  <si>
    <t>Opšta bolnica Majdanpek</t>
  </si>
  <si>
    <t>00214009</t>
  </si>
  <si>
    <t>Opšta bolnica Bor</t>
  </si>
  <si>
    <t>00215002</t>
  </si>
  <si>
    <t>Zdravstveni centar Knjaževac</t>
  </si>
  <si>
    <t>00217008</t>
  </si>
  <si>
    <t>Opšta bolnica Gornji Milanovac</t>
  </si>
  <si>
    <t>00220026</t>
  </si>
  <si>
    <t>Opšta bolnica Aleksinac</t>
  </si>
  <si>
    <t>00221008</t>
  </si>
  <si>
    <t>Opšta bolnica Prokuplje</t>
  </si>
  <si>
    <t>00222008</t>
  </si>
  <si>
    <t>Opšta bolnica Pirot</t>
  </si>
  <si>
    <t>00224002</t>
  </si>
  <si>
    <t>Zdravstveni centar Surdulica</t>
  </si>
  <si>
    <t>00203014</t>
  </si>
  <si>
    <t>Opšta bolnica Senta</t>
  </si>
  <si>
    <t>00214003</t>
  </si>
  <si>
    <t>Zdravstveni centar Kladovo</t>
  </si>
  <si>
    <t>00201007</t>
  </si>
  <si>
    <t>Opšta bolnica Subotica</t>
  </si>
  <si>
    <t>00204018</t>
  </si>
  <si>
    <t>Opšta bolnica Pančevo</t>
  </si>
  <si>
    <t>00205008</t>
  </si>
  <si>
    <t>Opšta bolnica Sombor</t>
  </si>
  <si>
    <t>00207013</t>
  </si>
  <si>
    <t>Opšta bolnica Sremska Mitrovica</t>
  </si>
  <si>
    <t>00208009</t>
  </si>
  <si>
    <t>Opšta bolnica Šabac</t>
  </si>
  <si>
    <t>00208016</t>
  </si>
  <si>
    <t>Opšta bolnica Loznica</t>
  </si>
  <si>
    <t>00210008</t>
  </si>
  <si>
    <t>Opšta bolnica Smederevo</t>
  </si>
  <si>
    <t>00211012</t>
  </si>
  <si>
    <t>Opšta bolnica Požarevac</t>
  </si>
  <si>
    <t>00213012</t>
  </si>
  <si>
    <t>Opšta bolnica Ćuprija</t>
  </si>
  <si>
    <t>00215003</t>
  </si>
  <si>
    <t>Zdravstveni centar Zaječar</t>
  </si>
  <si>
    <t>00216001</t>
  </si>
  <si>
    <t>Zdravstveni centar Užice</t>
  </si>
  <si>
    <t>00217012</t>
  </si>
  <si>
    <t>Opšta bolnica Čačak</t>
  </si>
  <si>
    <t>00218013</t>
  </si>
  <si>
    <t>Opšta bolnica Novi Pazar</t>
  </si>
  <si>
    <t>00218015</t>
  </si>
  <si>
    <t>Opšta bolnica Kraljevo</t>
  </si>
  <si>
    <t>00224001</t>
  </si>
  <si>
    <t>Zdravstveni centar Vranje</t>
  </si>
  <si>
    <t>00223009</t>
  </si>
  <si>
    <t>Opšta bolnica Leskovac</t>
  </si>
  <si>
    <t>00219012</t>
  </si>
  <si>
    <t>Opšta bolnica Kruševac</t>
  </si>
  <si>
    <t>00202012</t>
  </si>
  <si>
    <t>Opšta bolnica Zrenjanin</t>
  </si>
  <si>
    <t>00206020</t>
  </si>
  <si>
    <t>Univerzitetski klinički centar Vojvodine, Novi Sad</t>
  </si>
  <si>
    <t>00220019</t>
  </si>
  <si>
    <t>Univerzitetski klinički centar Niš</t>
  </si>
  <si>
    <t>00230048</t>
  </si>
  <si>
    <t>Kliničko-bolnički centar "Dr Dragiša Mišović - Dedinje"</t>
  </si>
  <si>
    <t>00230049</t>
  </si>
  <si>
    <t>Kliničko-bolnički centar "Zemun"</t>
  </si>
  <si>
    <t>00230050</t>
  </si>
  <si>
    <t>Kliničko-bolnički centar "Zvezdara"</t>
  </si>
  <si>
    <t>00230051</t>
  </si>
  <si>
    <t>Univerzitetski klinički centar Srbije</t>
  </si>
  <si>
    <t>00212010</t>
  </si>
  <si>
    <t>Univerzitetski klinički centar Kragujevac</t>
  </si>
  <si>
    <t>00230047</t>
  </si>
  <si>
    <t>Kliničko-bolnički centar "Bežanijska kosa"</t>
  </si>
  <si>
    <t>00230036</t>
  </si>
  <si>
    <t>Institut za kardiovaskularne bolesti "Dedinje"</t>
  </si>
  <si>
    <t>00206017</t>
  </si>
  <si>
    <t>Institut za kardiovaskularne bolesti Vojvodine, Sremska Kamenica</t>
  </si>
  <si>
    <t>00230039</t>
  </si>
  <si>
    <t>Institut za onkologiju i radiologiju Srbije</t>
  </si>
  <si>
    <t>00206015</t>
  </si>
  <si>
    <t>Institut za onkologiju Vojvodine, Sremska Kamenica</t>
  </si>
  <si>
    <t>00206018</t>
  </si>
  <si>
    <t>Institut za zdravstvenu zaštitu dece i omladine Vojvodine, Novi Sad</t>
  </si>
  <si>
    <t>00230044</t>
  </si>
  <si>
    <t>Univerzitetska dečja klinika</t>
  </si>
  <si>
    <t>00230037</t>
  </si>
  <si>
    <t>Institut za zdravstvenu zaštitu majke i deteta Srbije "Dr Vukan Čupić"</t>
  </si>
  <si>
    <t>00230034</t>
  </si>
  <si>
    <t>Institut za ortopediju Banjica</t>
  </si>
  <si>
    <t>00230045</t>
  </si>
  <si>
    <t>Ginekološko - akušerska klinika Narodni Front</t>
  </si>
  <si>
    <t>00206016</t>
  </si>
  <si>
    <t>Institut za plućne bolesti Vojvodine, Sremska Kamenica</t>
  </si>
  <si>
    <t>00230020</t>
  </si>
  <si>
    <t>Specijalna bolnica za cerebrovaskularne bolesti "Sveti Sava"</t>
  </si>
  <si>
    <t>Varijabilni deo naknade - Prilog 2 Pravilnika o ugovaranju ZZ za 2023. godinu</t>
  </si>
  <si>
    <t>80% Varijabilnog dela 2023. za kvartal + razlika za kvalitet za kvartal</t>
  </si>
  <si>
    <t>20% Varijabilnog dela 2023. za kvartal</t>
  </si>
  <si>
    <t>1/4 Varijabilnog dela za 2023. godinu (kvartal)</t>
  </si>
  <si>
    <t>/</t>
  </si>
  <si>
    <t>Контролисала:</t>
  </si>
  <si>
    <t>Тања Глушац Максимовић</t>
  </si>
  <si>
    <t>Оверила:</t>
  </si>
  <si>
    <t>др Мирјана Узуновић Мако</t>
  </si>
  <si>
    <t>Горана Пешић</t>
  </si>
  <si>
    <t>UČINAK 2. KVARTAL 2023.GODINE</t>
  </si>
  <si>
    <t>Suma koeficijenata po ZU - april</t>
  </si>
  <si>
    <t>% greške (DSG kontrola) - april</t>
  </si>
  <si>
    <t>Suma koeficijenata po ZU umanjena za % greške- april</t>
  </si>
  <si>
    <t>Suma koeficijenata po ZU - maj</t>
  </si>
  <si>
    <t>% greška (DSG kontrola) - maj</t>
  </si>
  <si>
    <t>Suma koeficijenata po ZU umanjena za % greške- maj</t>
  </si>
  <si>
    <t>Suma koeficijenata po ZU - jun</t>
  </si>
  <si>
    <t>% greška (DSG kontrola) - jun</t>
  </si>
  <si>
    <t>Suma koeficijenata po ZU umanjena za % greške- jun</t>
  </si>
  <si>
    <t>00209012</t>
  </si>
  <si>
    <t>Zdravstveni centar Valjevo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</si>
</sst>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#,##0"/>
    <numFmt numFmtId="165" formatCode="#,##0.0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Arial"/>
      <family val="2"/>
    </font>
    <font>
      <b/>
      <sz val="14"/>
      <color rgb="FFFF000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38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505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71">
    <xf numFmtId="0" fontId="0" fillId="0" borderId="0" xfId="0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/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textRotation="90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3" fillId="0" borderId="3" xfId="0" applyFont="1" applyBorder="1"/>
    <xf numFmtId="0" fontId="8" fillId="3" borderId="4" xfId="0" applyFont="1" applyFill="1" applyBorder="1" applyAlignment="1">
      <alignment horizontal="center"/>
    </xf>
    <xf numFmtId="1" fontId="8" fillId="3" borderId="4" xfId="0" applyNumberFormat="1" applyFont="1" applyFill="1" applyBorder="1" applyAlignment="1">
      <alignment vertical="center" wrapText="1"/>
    </xf>
    <xf numFmtId="3" fontId="8" fillId="3" borderId="4" xfId="0" applyNumberFormat="1" applyFont="1" applyFill="1" applyBorder="1"/>
    <xf numFmtId="164" fontId="8" fillId="3" borderId="5" xfId="0" applyNumberFormat="1" applyFont="1" applyFill="1" applyBorder="1"/>
    <xf numFmtId="10" fontId="8" fillId="3" borderId="5" xfId="0" applyNumberFormat="1" applyFont="1" applyFill="1" applyBorder="1" applyAlignment="1">
      <alignment horizontal="right"/>
    </xf>
    <xf numFmtId="3" fontId="8" fillId="3" borderId="5" xfId="0" applyNumberFormat="1" applyFont="1" applyFill="1" applyBorder="1"/>
    <xf numFmtId="165" fontId="8" fillId="3" borderId="4" xfId="0" applyNumberFormat="1" applyFont="1" applyFill="1" applyBorder="1"/>
    <xf numFmtId="3" fontId="8" fillId="3" borderId="4" xfId="1" applyNumberFormat="1" applyFont="1" applyFill="1" applyBorder="1" applyAlignment="1" applyProtection="1">
      <alignment horizontal="right" wrapText="1"/>
    </xf>
    <xf numFmtId="3" fontId="8" fillId="3" borderId="4" xfId="0" applyNumberFormat="1" applyFont="1" applyFill="1" applyBorder="1" applyAlignment="1" applyProtection="1">
      <alignment horizontal="right" wrapText="1"/>
    </xf>
    <xf numFmtId="0" fontId="8" fillId="3" borderId="4" xfId="0" applyNumberFormat="1" applyFont="1" applyFill="1" applyBorder="1"/>
    <xf numFmtId="3" fontId="8" fillId="4" borderId="4" xfId="0" applyNumberFormat="1" applyFont="1" applyFill="1" applyBorder="1"/>
    <xf numFmtId="2" fontId="8" fillId="4" borderId="4" xfId="0" applyNumberFormat="1" applyFont="1" applyFill="1" applyBorder="1"/>
    <xf numFmtId="0" fontId="8" fillId="3" borderId="0" xfId="0" applyFont="1" applyFill="1"/>
    <xf numFmtId="0" fontId="8" fillId="3" borderId="6" xfId="0" applyFont="1" applyFill="1" applyBorder="1" applyAlignment="1">
      <alignment horizontal="center"/>
    </xf>
    <xf numFmtId="1" fontId="8" fillId="3" borderId="6" xfId="0" applyNumberFormat="1" applyFont="1" applyFill="1" applyBorder="1" applyAlignment="1">
      <alignment vertical="center" wrapText="1"/>
    </xf>
    <xf numFmtId="0" fontId="2" fillId="4" borderId="6" xfId="0" applyFont="1" applyFill="1" applyBorder="1" applyAlignment="1">
      <alignment horizontal="center"/>
    </xf>
    <xf numFmtId="0" fontId="2" fillId="4" borderId="6" xfId="0" applyFont="1" applyFill="1" applyBorder="1" applyAlignment="1"/>
    <xf numFmtId="165" fontId="0" fillId="5" borderId="6" xfId="0" applyNumberFormat="1" applyFont="1" applyFill="1" applyBorder="1"/>
    <xf numFmtId="3" fontId="0" fillId="5" borderId="5" xfId="0" applyNumberFormat="1" applyFont="1" applyFill="1" applyBorder="1"/>
    <xf numFmtId="4" fontId="8" fillId="5" borderId="6" xfId="0" applyNumberFormat="1" applyFont="1" applyFill="1" applyBorder="1"/>
    <xf numFmtId="3" fontId="0" fillId="5" borderId="8" xfId="0" applyNumberFormat="1" applyFont="1" applyFill="1" applyBorder="1"/>
    <xf numFmtId="3" fontId="0" fillId="5" borderId="6" xfId="0" applyNumberFormat="1" applyFont="1" applyFill="1" applyBorder="1"/>
    <xf numFmtId="3" fontId="0" fillId="5" borderId="9" xfId="0" applyNumberFormat="1" applyFont="1" applyFill="1" applyBorder="1"/>
    <xf numFmtId="3" fontId="2" fillId="5" borderId="10" xfId="0" applyNumberFormat="1" applyFont="1" applyFill="1" applyBorder="1"/>
    <xf numFmtId="3" fontId="0" fillId="5" borderId="6" xfId="0" applyNumberFormat="1" applyFill="1" applyBorder="1"/>
    <xf numFmtId="4" fontId="0" fillId="5" borderId="6" xfId="0" applyNumberFormat="1" applyFill="1" applyBorder="1"/>
    <xf numFmtId="3" fontId="0" fillId="5" borderId="10" xfId="0" applyNumberFormat="1" applyFont="1" applyFill="1" applyBorder="1"/>
    <xf numFmtId="3" fontId="8" fillId="4" borderId="11" xfId="0" applyNumberFormat="1" applyFont="1" applyFill="1" applyBorder="1"/>
    <xf numFmtId="3" fontId="0" fillId="4" borderId="6" xfId="0" applyNumberFormat="1" applyFill="1" applyBorder="1"/>
    <xf numFmtId="0" fontId="0" fillId="3" borderId="0" xfId="0" applyFill="1"/>
    <xf numFmtId="0" fontId="0" fillId="3" borderId="0" xfId="0" applyFill="1" applyAlignment="1">
      <alignment horizontal="center"/>
    </xf>
    <xf numFmtId="3" fontId="0" fillId="3" borderId="0" xfId="0" applyNumberFormat="1" applyFill="1"/>
    <xf numFmtId="4" fontId="8" fillId="3" borderId="0" xfId="0" applyNumberFormat="1" applyFont="1" applyFill="1" applyBorder="1"/>
    <xf numFmtId="3" fontId="1" fillId="5" borderId="10" xfId="0" applyNumberFormat="1" applyFont="1" applyFill="1" applyBorder="1"/>
    <xf numFmtId="3" fontId="11" fillId="6" borderId="10" xfId="0" applyNumberFormat="1" applyFont="1" applyFill="1" applyBorder="1"/>
    <xf numFmtId="3" fontId="8" fillId="3" borderId="12" xfId="0" applyNumberFormat="1" applyFont="1" applyFill="1" applyBorder="1"/>
    <xf numFmtId="0" fontId="0" fillId="0" borderId="0" xfId="0" applyAlignment="1">
      <alignment horizontal="center"/>
    </xf>
    <xf numFmtId="0" fontId="2" fillId="0" borderId="0" xfId="0" applyFont="1"/>
    <xf numFmtId="3" fontId="0" fillId="0" borderId="0" xfId="0" applyNumberFormat="1"/>
    <xf numFmtId="0" fontId="12" fillId="0" borderId="0" xfId="0" applyFont="1"/>
    <xf numFmtId="0" fontId="0" fillId="0" borderId="0" xfId="0" applyBorder="1"/>
    <xf numFmtId="10" fontId="8" fillId="3" borderId="0" xfId="0" applyNumberFormat="1" applyFont="1" applyFill="1" applyBorder="1" applyAlignment="1">
      <alignment horizontal="right"/>
    </xf>
    <xf numFmtId="0" fontId="8" fillId="3" borderId="0" xfId="0" applyNumberFormat="1" applyFont="1" applyFill="1" applyBorder="1"/>
    <xf numFmtId="3" fontId="8" fillId="3" borderId="0" xfId="1" applyNumberFormat="1" applyFont="1" applyFill="1" applyBorder="1" applyAlignment="1" applyProtection="1">
      <alignment horizontal="right" wrapText="1"/>
    </xf>
    <xf numFmtId="0" fontId="13" fillId="0" borderId="0" xfId="0" applyFont="1"/>
    <xf numFmtId="0" fontId="13" fillId="0" borderId="13" xfId="0" applyFont="1" applyBorder="1"/>
    <xf numFmtId="0" fontId="0" fillId="0" borderId="0" xfId="0" applyFont="1" applyBorder="1" applyAlignment="1"/>
    <xf numFmtId="0" fontId="2" fillId="0" borderId="0" xfId="0" applyFont="1" applyAlignment="1"/>
    <xf numFmtId="49" fontId="8" fillId="3" borderId="4" xfId="0" applyNumberFormat="1" applyFont="1" applyFill="1" applyBorder="1" applyAlignment="1">
      <alignment wrapText="1"/>
    </xf>
    <xf numFmtId="49" fontId="8" fillId="3" borderId="6" xfId="0" applyNumberFormat="1" applyFont="1" applyFill="1" applyBorder="1" applyAlignment="1">
      <alignment wrapText="1"/>
    </xf>
    <xf numFmtId="49" fontId="8" fillId="0" borderId="6" xfId="0" applyNumberFormat="1" applyFont="1" applyFill="1" applyBorder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8" fillId="3" borderId="6" xfId="0" applyFont="1" applyFill="1" applyBorder="1" applyAlignment="1">
      <alignment wrapText="1"/>
    </xf>
    <xf numFmtId="49" fontId="10" fillId="0" borderId="7" xfId="1" applyNumberFormat="1" applyFont="1" applyFill="1" applyBorder="1" applyAlignment="1">
      <alignment vertical="center"/>
    </xf>
    <xf numFmtId="2" fontId="8" fillId="3" borderId="6" xfId="0" applyNumberFormat="1" applyFont="1" applyFill="1" applyBorder="1" applyAlignment="1">
      <alignment horizontal="left" wrapText="1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D77"/>
  <sheetViews>
    <sheetView tabSelected="1" topLeftCell="K58" zoomScaleNormal="100" workbookViewId="0">
      <selection activeCell="AA88" sqref="AA88"/>
    </sheetView>
  </sheetViews>
  <sheetFormatPr defaultColWidth="9.140625" defaultRowHeight="15" x14ac:dyDescent="0.25"/>
  <cols>
    <col min="1" max="1" width="12.85546875" customWidth="1"/>
    <col min="2" max="2" width="6.5703125" style="47" customWidth="1"/>
    <col min="3" max="3" width="12.140625" customWidth="1"/>
    <col min="4" max="4" width="32.42578125" customWidth="1"/>
    <col min="5" max="5" width="10.42578125" customWidth="1"/>
    <col min="6" max="6" width="12.5703125" customWidth="1"/>
    <col min="7" max="7" width="11.28515625" customWidth="1"/>
    <col min="8" max="8" width="13.5703125" customWidth="1"/>
    <col min="9" max="9" width="12.5703125" customWidth="1"/>
    <col min="10" max="10" width="11.28515625" customWidth="1"/>
    <col min="11" max="11" width="13.5703125" customWidth="1"/>
    <col min="12" max="12" width="12.5703125" customWidth="1"/>
    <col min="13" max="13" width="11.85546875" customWidth="1"/>
    <col min="14" max="14" width="13.5703125" customWidth="1"/>
    <col min="15" max="15" width="13.42578125" customWidth="1"/>
    <col min="16" max="16" width="15.7109375" customWidth="1"/>
    <col min="17" max="17" width="14.85546875" customWidth="1"/>
    <col min="18" max="18" width="23.140625" customWidth="1"/>
    <col min="19" max="19" width="15.7109375" customWidth="1"/>
    <col min="20" max="20" width="12.7109375" customWidth="1"/>
    <col min="21" max="21" width="13.85546875" customWidth="1"/>
    <col min="22" max="26" width="7.85546875" customWidth="1"/>
    <col min="27" max="27" width="13.85546875" customWidth="1"/>
    <col min="28" max="29" width="13.28515625" customWidth="1"/>
    <col min="30" max="30" width="16.42578125" customWidth="1"/>
  </cols>
  <sheetData>
    <row r="2" spans="2:30" x14ac:dyDescent="0.25">
      <c r="B2" s="68" t="s">
        <v>151</v>
      </c>
      <c r="C2" s="68"/>
      <c r="D2" s="68"/>
    </row>
    <row r="3" spans="2:30" ht="6" customHeight="1" x14ac:dyDescent="0.3">
      <c r="B3" s="1"/>
      <c r="C3" s="2"/>
      <c r="D3" s="1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2:30" ht="129.75" customHeight="1" x14ac:dyDescent="0.25">
      <c r="B4" s="4" t="s">
        <v>0</v>
      </c>
      <c r="C4" s="4" t="s">
        <v>1</v>
      </c>
      <c r="D4" s="5" t="s">
        <v>2</v>
      </c>
      <c r="E4" s="4" t="s">
        <v>3</v>
      </c>
      <c r="F4" s="4" t="s">
        <v>152</v>
      </c>
      <c r="G4" s="4" t="s">
        <v>153</v>
      </c>
      <c r="H4" s="4" t="s">
        <v>154</v>
      </c>
      <c r="I4" s="4" t="s">
        <v>155</v>
      </c>
      <c r="J4" s="4" t="s">
        <v>156</v>
      </c>
      <c r="K4" s="4" t="s">
        <v>157</v>
      </c>
      <c r="L4" s="4" t="s">
        <v>158</v>
      </c>
      <c r="M4" s="4" t="s">
        <v>159</v>
      </c>
      <c r="N4" s="4" t="s">
        <v>160</v>
      </c>
      <c r="O4" s="4" t="s">
        <v>4</v>
      </c>
      <c r="P4" s="4" t="s">
        <v>5</v>
      </c>
      <c r="Q4" s="4" t="s">
        <v>141</v>
      </c>
      <c r="R4" s="4" t="s">
        <v>144</v>
      </c>
      <c r="S4" s="4" t="s">
        <v>142</v>
      </c>
      <c r="T4" s="4" t="s">
        <v>143</v>
      </c>
      <c r="U4" s="4" t="s">
        <v>6</v>
      </c>
      <c r="V4" s="6" t="s">
        <v>7</v>
      </c>
      <c r="W4" s="6" t="s">
        <v>8</v>
      </c>
      <c r="X4" s="6" t="s">
        <v>9</v>
      </c>
      <c r="Y4" s="6" t="s">
        <v>10</v>
      </c>
      <c r="Z4" s="6" t="s">
        <v>11</v>
      </c>
      <c r="AA4" s="4" t="s">
        <v>12</v>
      </c>
      <c r="AB4" s="4" t="s">
        <v>13</v>
      </c>
      <c r="AC4" s="4" t="s">
        <v>14</v>
      </c>
      <c r="AD4" s="4" t="s">
        <v>15</v>
      </c>
    </row>
    <row r="5" spans="2:30" s="10" customFormat="1" ht="24.75" customHeight="1" x14ac:dyDescent="0.25">
      <c r="B5" s="7"/>
      <c r="C5" s="7">
        <v>1</v>
      </c>
      <c r="D5" s="8">
        <v>2</v>
      </c>
      <c r="E5" s="7">
        <v>3</v>
      </c>
      <c r="F5" s="7">
        <v>4</v>
      </c>
      <c r="G5" s="7">
        <v>5</v>
      </c>
      <c r="H5" s="7" t="s">
        <v>16</v>
      </c>
      <c r="I5" s="7">
        <v>7</v>
      </c>
      <c r="J5" s="7">
        <v>8</v>
      </c>
      <c r="K5" s="7" t="s">
        <v>17</v>
      </c>
      <c r="L5" s="7">
        <v>10</v>
      </c>
      <c r="M5" s="7">
        <v>11</v>
      </c>
      <c r="N5" s="7" t="s">
        <v>18</v>
      </c>
      <c r="O5" s="7" t="s">
        <v>19</v>
      </c>
      <c r="P5" s="7" t="s">
        <v>20</v>
      </c>
      <c r="Q5" s="7">
        <v>15</v>
      </c>
      <c r="R5" s="9" t="s">
        <v>21</v>
      </c>
      <c r="S5" s="7" t="s">
        <v>22</v>
      </c>
      <c r="T5" s="7" t="s">
        <v>23</v>
      </c>
      <c r="U5" s="7" t="s">
        <v>24</v>
      </c>
      <c r="V5" s="7">
        <v>20</v>
      </c>
      <c r="W5" s="7">
        <v>21</v>
      </c>
      <c r="X5" s="7">
        <v>22</v>
      </c>
      <c r="Y5" s="7">
        <v>23</v>
      </c>
      <c r="Z5" s="7">
        <v>24</v>
      </c>
      <c r="AA5" s="7" t="s">
        <v>25</v>
      </c>
      <c r="AB5" s="7" t="s">
        <v>26</v>
      </c>
      <c r="AC5" s="7" t="s">
        <v>27</v>
      </c>
      <c r="AD5" s="7" t="s">
        <v>28</v>
      </c>
    </row>
    <row r="6" spans="2:30" s="23" customFormat="1" x14ac:dyDescent="0.25">
      <c r="B6" s="11">
        <v>1</v>
      </c>
      <c r="C6" s="12" t="s">
        <v>29</v>
      </c>
      <c r="D6" s="59" t="s">
        <v>30</v>
      </c>
      <c r="E6" s="13">
        <v>1</v>
      </c>
      <c r="F6" s="14">
        <v>1081.3000000000038</v>
      </c>
      <c r="G6" s="15">
        <v>6.1999999999999998E-3</v>
      </c>
      <c r="H6" s="16">
        <f t="shared" ref="H6:H37" si="0">F6*(1-G6)</f>
        <v>1074.5959400000038</v>
      </c>
      <c r="I6" s="16">
        <v>1078.2500000000048</v>
      </c>
      <c r="J6" s="15">
        <v>3.2000000000000001E-2</v>
      </c>
      <c r="K6" s="16">
        <f t="shared" ref="K6:K62" si="1">I6*(1-J6)</f>
        <v>1043.7460000000046</v>
      </c>
      <c r="L6" s="16">
        <v>1050.070000000004</v>
      </c>
      <c r="M6" s="15">
        <v>8.3999999999999995E-3</v>
      </c>
      <c r="N6" s="16">
        <f>L6*(1-M6)</f>
        <v>1041.249412000004</v>
      </c>
      <c r="O6" s="16">
        <f t="shared" ref="O6:O62" si="2">H6+K6+N6</f>
        <v>3159.5913520000122</v>
      </c>
      <c r="P6" s="17">
        <f>O6/$O$63</f>
        <v>7.504904941786331E-3</v>
      </c>
      <c r="Q6" s="18">
        <v>66333</v>
      </c>
      <c r="R6" s="18">
        <f>Q6/4</f>
        <v>16583.25</v>
      </c>
      <c r="S6" s="19">
        <f>R6*0.8</f>
        <v>13266.6</v>
      </c>
      <c r="T6" s="19">
        <f t="shared" ref="T6:T62" si="3">R6*0.2</f>
        <v>3316.65</v>
      </c>
      <c r="U6" s="13">
        <f>P6*$S$63</f>
        <v>15434.178073188667</v>
      </c>
      <c r="V6" s="20">
        <v>0</v>
      </c>
      <c r="W6" s="20">
        <v>1</v>
      </c>
      <c r="X6" s="20">
        <v>1</v>
      </c>
      <c r="Y6" s="20">
        <v>1</v>
      </c>
      <c r="Z6" s="20">
        <v>1</v>
      </c>
      <c r="AA6" s="20">
        <f>SUM(V6:Z6)</f>
        <v>4</v>
      </c>
      <c r="AB6" s="13">
        <f>0.2*AA6*T6</f>
        <v>2653.32</v>
      </c>
      <c r="AC6" s="21">
        <f t="shared" ref="AC6:AC63" si="4">U6+AB6</f>
        <v>18087.498073188668</v>
      </c>
      <c r="AD6" s="22">
        <f t="shared" ref="AD6:AD62" si="5">AC6/R6</f>
        <v>1.0907088823474691</v>
      </c>
    </row>
    <row r="7" spans="2:30" s="23" customFormat="1" x14ac:dyDescent="0.25">
      <c r="B7" s="24">
        <v>2</v>
      </c>
      <c r="C7" s="25" t="s">
        <v>31</v>
      </c>
      <c r="D7" s="60" t="s">
        <v>32</v>
      </c>
      <c r="E7" s="13">
        <v>1</v>
      </c>
      <c r="F7" s="14">
        <v>795.26000000000056</v>
      </c>
      <c r="G7" s="15">
        <v>2.1299999999999999E-2</v>
      </c>
      <c r="H7" s="16">
        <f t="shared" si="0"/>
        <v>778.32096200000058</v>
      </c>
      <c r="I7" s="16">
        <v>990.3499999999982</v>
      </c>
      <c r="J7" s="15">
        <v>9.4500000000000001E-2</v>
      </c>
      <c r="K7" s="16">
        <f t="shared" si="1"/>
        <v>896.76192499999831</v>
      </c>
      <c r="L7" s="16">
        <v>851.92999999999915</v>
      </c>
      <c r="M7" s="15">
        <v>3.0800000000000001E-2</v>
      </c>
      <c r="N7" s="16">
        <f t="shared" ref="N7:N62" si="6">L7*(1-M7)</f>
        <v>825.69055599999911</v>
      </c>
      <c r="O7" s="16">
        <f t="shared" si="2"/>
        <v>2500.7734429999982</v>
      </c>
      <c r="P7" s="17">
        <f t="shared" ref="P7:P62" si="7">O7/$O$63</f>
        <v>5.9400298582215618E-3</v>
      </c>
      <c r="Q7" s="18">
        <v>67380</v>
      </c>
      <c r="R7" s="18">
        <f t="shared" ref="R7:R62" si="8">Q7/4</f>
        <v>16845</v>
      </c>
      <c r="S7" s="19">
        <f t="shared" ref="S7:S62" si="9">R7*0.8</f>
        <v>13476</v>
      </c>
      <c r="T7" s="19">
        <f t="shared" si="3"/>
        <v>3369</v>
      </c>
      <c r="U7" s="13">
        <f t="shared" ref="U7:U62" si="10">P7*$S$63</f>
        <v>12215.941348089547</v>
      </c>
      <c r="V7" s="20">
        <v>1</v>
      </c>
      <c r="W7" s="20">
        <v>1</v>
      </c>
      <c r="X7" s="20">
        <v>1</v>
      </c>
      <c r="Y7" s="20">
        <v>1</v>
      </c>
      <c r="Z7" s="20">
        <v>1</v>
      </c>
      <c r="AA7" s="20">
        <f t="shared" ref="AA7:AA62" si="11">SUM(V7:Z7)</f>
        <v>5</v>
      </c>
      <c r="AB7" s="13">
        <f t="shared" ref="AB7:AB62" si="12">0.2*AA7*T7</f>
        <v>3369</v>
      </c>
      <c r="AC7" s="21">
        <f t="shared" si="4"/>
        <v>15584.941348089547</v>
      </c>
      <c r="AD7" s="22">
        <f t="shared" si="5"/>
        <v>0.92519687433004139</v>
      </c>
    </row>
    <row r="8" spans="2:30" s="23" customFormat="1" x14ac:dyDescent="0.25">
      <c r="B8" s="24">
        <v>3</v>
      </c>
      <c r="C8" s="25" t="s">
        <v>33</v>
      </c>
      <c r="D8" s="60" t="s">
        <v>34</v>
      </c>
      <c r="E8" s="13">
        <v>1</v>
      </c>
      <c r="F8" s="14">
        <v>1122.9400000000016</v>
      </c>
      <c r="G8" s="15">
        <v>0.1168</v>
      </c>
      <c r="H8" s="16">
        <f t="shared" si="0"/>
        <v>991.78060800000139</v>
      </c>
      <c r="I8" s="16">
        <v>1083.3499999999995</v>
      </c>
      <c r="J8" s="15">
        <v>0.13639999999999999</v>
      </c>
      <c r="K8" s="16">
        <f t="shared" si="1"/>
        <v>935.58105999999952</v>
      </c>
      <c r="L8" s="16">
        <v>1170.4199999999987</v>
      </c>
      <c r="M8" s="15">
        <v>9.8100000000000007E-2</v>
      </c>
      <c r="N8" s="16">
        <f t="shared" si="6"/>
        <v>1055.6017979999988</v>
      </c>
      <c r="O8" s="16">
        <f t="shared" si="2"/>
        <v>2982.9634659999997</v>
      </c>
      <c r="P8" s="17">
        <f t="shared" si="7"/>
        <v>7.0853647712957133E-3</v>
      </c>
      <c r="Q8" s="18">
        <v>79633</v>
      </c>
      <c r="R8" s="18">
        <f t="shared" si="8"/>
        <v>19908.25</v>
      </c>
      <c r="S8" s="19">
        <f t="shared" si="9"/>
        <v>15926.6</v>
      </c>
      <c r="T8" s="19">
        <f t="shared" si="3"/>
        <v>3981.65</v>
      </c>
      <c r="U8" s="13">
        <f t="shared" si="10"/>
        <v>14571.374646571663</v>
      </c>
      <c r="V8" s="20">
        <v>0</v>
      </c>
      <c r="W8" s="20">
        <v>1</v>
      </c>
      <c r="X8" s="20">
        <v>0</v>
      </c>
      <c r="Y8" s="20">
        <v>0</v>
      </c>
      <c r="Z8" s="20">
        <v>0</v>
      </c>
      <c r="AA8" s="20">
        <f t="shared" si="11"/>
        <v>1</v>
      </c>
      <c r="AB8" s="13">
        <f t="shared" si="12"/>
        <v>796.33</v>
      </c>
      <c r="AC8" s="21">
        <f t="shared" si="4"/>
        <v>15367.704646571663</v>
      </c>
      <c r="AD8" s="22">
        <f t="shared" si="5"/>
        <v>0.77192644489453688</v>
      </c>
    </row>
    <row r="9" spans="2:30" s="23" customFormat="1" ht="30" customHeight="1" x14ac:dyDescent="0.25">
      <c r="B9" s="24">
        <v>4</v>
      </c>
      <c r="C9" s="25" t="s">
        <v>35</v>
      </c>
      <c r="D9" s="60" t="s">
        <v>36</v>
      </c>
      <c r="E9" s="13">
        <v>1</v>
      </c>
      <c r="F9" s="14">
        <v>833.29999999999961</v>
      </c>
      <c r="G9" s="15">
        <v>1.4500000000000001E-2</v>
      </c>
      <c r="H9" s="16">
        <f t="shared" si="0"/>
        <v>821.21714999999961</v>
      </c>
      <c r="I9" s="16">
        <v>829.3</v>
      </c>
      <c r="J9" s="15">
        <v>7.46E-2</v>
      </c>
      <c r="K9" s="16">
        <f t="shared" si="1"/>
        <v>767.43421999999998</v>
      </c>
      <c r="L9" s="16">
        <v>809.18000000000086</v>
      </c>
      <c r="M9" s="15">
        <v>2.8799999999999999E-2</v>
      </c>
      <c r="N9" s="16">
        <f t="shared" si="6"/>
        <v>785.87561600000083</v>
      </c>
      <c r="O9" s="16">
        <f t="shared" si="2"/>
        <v>2374.5269860000003</v>
      </c>
      <c r="P9" s="17">
        <f t="shared" si="7"/>
        <v>5.6401595416306028E-3</v>
      </c>
      <c r="Q9" s="18">
        <v>72271</v>
      </c>
      <c r="R9" s="18">
        <f t="shared" si="8"/>
        <v>18067.75</v>
      </c>
      <c r="S9" s="19">
        <f t="shared" si="9"/>
        <v>14454.2</v>
      </c>
      <c r="T9" s="19">
        <f t="shared" si="3"/>
        <v>3613.55</v>
      </c>
      <c r="U9" s="13">
        <f t="shared" si="10"/>
        <v>11599.244414413703</v>
      </c>
      <c r="V9" s="20">
        <v>1</v>
      </c>
      <c r="W9" s="20">
        <v>0</v>
      </c>
      <c r="X9" s="20">
        <v>1</v>
      </c>
      <c r="Y9" s="20">
        <v>0</v>
      </c>
      <c r="Z9" s="20">
        <v>1</v>
      </c>
      <c r="AA9" s="20">
        <f t="shared" si="11"/>
        <v>3</v>
      </c>
      <c r="AB9" s="13">
        <f t="shared" si="12"/>
        <v>2168.1300000000006</v>
      </c>
      <c r="AC9" s="21">
        <f t="shared" si="4"/>
        <v>13767.374414413704</v>
      </c>
      <c r="AD9" s="22">
        <f t="shared" si="5"/>
        <v>0.761986103107122</v>
      </c>
    </row>
    <row r="10" spans="2:30" s="23" customFormat="1" ht="15" customHeight="1" x14ac:dyDescent="0.25">
      <c r="B10" s="24">
        <v>5</v>
      </c>
      <c r="C10" s="25" t="s">
        <v>37</v>
      </c>
      <c r="D10" s="60" t="s">
        <v>38</v>
      </c>
      <c r="E10" s="13">
        <v>1</v>
      </c>
      <c r="F10" s="14">
        <v>266.77000000000072</v>
      </c>
      <c r="G10" s="15">
        <v>0.08</v>
      </c>
      <c r="H10" s="16">
        <f t="shared" si="0"/>
        <v>245.42840000000066</v>
      </c>
      <c r="I10" s="16">
        <v>248.81000000000094</v>
      </c>
      <c r="J10" s="15">
        <v>6.3600000000000004E-2</v>
      </c>
      <c r="K10" s="16">
        <f t="shared" si="1"/>
        <v>232.98568400000087</v>
      </c>
      <c r="L10" s="16">
        <v>289.84000000000134</v>
      </c>
      <c r="M10" s="15">
        <v>5.16E-2</v>
      </c>
      <c r="N10" s="16">
        <f t="shared" si="6"/>
        <v>274.8842560000013</v>
      </c>
      <c r="O10" s="16">
        <f t="shared" si="2"/>
        <v>753.29834000000278</v>
      </c>
      <c r="P10" s="17">
        <f t="shared" si="7"/>
        <v>1.7892922864619358E-3</v>
      </c>
      <c r="Q10" s="18">
        <v>32325</v>
      </c>
      <c r="R10" s="18">
        <f t="shared" si="8"/>
        <v>8081.25</v>
      </c>
      <c r="S10" s="19">
        <f t="shared" si="9"/>
        <v>6465</v>
      </c>
      <c r="T10" s="19">
        <f t="shared" si="3"/>
        <v>1616.25</v>
      </c>
      <c r="U10" s="13">
        <f t="shared" si="10"/>
        <v>3679.7609014969285</v>
      </c>
      <c r="V10" s="20">
        <v>0</v>
      </c>
      <c r="W10" s="20">
        <v>1</v>
      </c>
      <c r="X10" s="20">
        <v>1</v>
      </c>
      <c r="Y10" s="20">
        <v>0</v>
      </c>
      <c r="Z10" s="20">
        <v>1</v>
      </c>
      <c r="AA10" s="20">
        <f t="shared" si="11"/>
        <v>3</v>
      </c>
      <c r="AB10" s="13">
        <f t="shared" si="12"/>
        <v>969.75000000000011</v>
      </c>
      <c r="AC10" s="21">
        <f t="shared" si="4"/>
        <v>4649.5109014969285</v>
      </c>
      <c r="AD10" s="22">
        <f t="shared" si="5"/>
        <v>0.57534550985267485</v>
      </c>
    </row>
    <row r="11" spans="2:30" s="23" customFormat="1" ht="15" customHeight="1" x14ac:dyDescent="0.25">
      <c r="B11" s="24">
        <v>6</v>
      </c>
      <c r="C11" s="25" t="s">
        <v>39</v>
      </c>
      <c r="D11" s="60" t="s">
        <v>40</v>
      </c>
      <c r="E11" s="13">
        <v>1</v>
      </c>
      <c r="F11" s="14">
        <v>669.41000000000088</v>
      </c>
      <c r="G11" s="15">
        <v>5.2299999999999999E-2</v>
      </c>
      <c r="H11" s="16">
        <f t="shared" si="0"/>
        <v>634.39985700000079</v>
      </c>
      <c r="I11" s="16">
        <v>586.89000000000067</v>
      </c>
      <c r="J11" s="15">
        <v>0.08</v>
      </c>
      <c r="K11" s="16">
        <f t="shared" si="1"/>
        <v>539.93880000000058</v>
      </c>
      <c r="L11" s="16">
        <v>620.99000000000024</v>
      </c>
      <c r="M11" s="15">
        <v>6.7400000000000002E-2</v>
      </c>
      <c r="N11" s="16">
        <f t="shared" si="6"/>
        <v>579.13527400000021</v>
      </c>
      <c r="O11" s="16">
        <f t="shared" si="2"/>
        <v>1753.4739310000016</v>
      </c>
      <c r="P11" s="17">
        <f t="shared" si="7"/>
        <v>4.1649864504551808E-3</v>
      </c>
      <c r="Q11" s="18">
        <v>45629</v>
      </c>
      <c r="R11" s="18">
        <f t="shared" si="8"/>
        <v>11407.25</v>
      </c>
      <c r="S11" s="19">
        <f t="shared" si="9"/>
        <v>9125.8000000000011</v>
      </c>
      <c r="T11" s="19">
        <f t="shared" si="3"/>
        <v>2281.4500000000003</v>
      </c>
      <c r="U11" s="13">
        <f t="shared" si="10"/>
        <v>8565.4839131703193</v>
      </c>
      <c r="V11" s="20">
        <v>0</v>
      </c>
      <c r="W11" s="20">
        <v>1</v>
      </c>
      <c r="X11" s="20">
        <v>0</v>
      </c>
      <c r="Y11" s="20">
        <v>1</v>
      </c>
      <c r="Z11" s="20">
        <v>0</v>
      </c>
      <c r="AA11" s="20">
        <f t="shared" si="11"/>
        <v>2</v>
      </c>
      <c r="AB11" s="13">
        <f t="shared" si="12"/>
        <v>912.58000000000015</v>
      </c>
      <c r="AC11" s="21">
        <f t="shared" si="4"/>
        <v>9478.0639131703192</v>
      </c>
      <c r="AD11" s="22">
        <f t="shared" si="5"/>
        <v>0.8308807042162063</v>
      </c>
    </row>
    <row r="12" spans="2:30" s="23" customFormat="1" x14ac:dyDescent="0.25">
      <c r="B12" s="24">
        <v>7</v>
      </c>
      <c r="C12" s="25" t="s">
        <v>41</v>
      </c>
      <c r="D12" s="60" t="s">
        <v>42</v>
      </c>
      <c r="E12" s="13">
        <v>1</v>
      </c>
      <c r="F12" s="14">
        <v>1025.4599999999964</v>
      </c>
      <c r="G12" s="15">
        <v>2.9700000000000001E-2</v>
      </c>
      <c r="H12" s="16">
        <f t="shared" si="0"/>
        <v>995.00383799999656</v>
      </c>
      <c r="I12" s="16">
        <v>1055.9799999999984</v>
      </c>
      <c r="J12" s="15">
        <v>6.4000000000000001E-2</v>
      </c>
      <c r="K12" s="16">
        <f t="shared" si="1"/>
        <v>988.39727999999843</v>
      </c>
      <c r="L12" s="16">
        <v>1099.2399999999984</v>
      </c>
      <c r="M12" s="15">
        <v>2.0400000000000001E-2</v>
      </c>
      <c r="N12" s="16">
        <f t="shared" si="6"/>
        <v>1076.8155039999986</v>
      </c>
      <c r="O12" s="16">
        <f t="shared" si="2"/>
        <v>3060.2166219999935</v>
      </c>
      <c r="P12" s="17">
        <f t="shared" si="7"/>
        <v>7.2688624226188653E-3</v>
      </c>
      <c r="Q12" s="18">
        <v>86803</v>
      </c>
      <c r="R12" s="18">
        <f t="shared" si="8"/>
        <v>21700.75</v>
      </c>
      <c r="S12" s="19">
        <f t="shared" si="9"/>
        <v>17360.600000000002</v>
      </c>
      <c r="T12" s="19">
        <f t="shared" si="3"/>
        <v>4340.1500000000005</v>
      </c>
      <c r="U12" s="13">
        <f t="shared" si="10"/>
        <v>14948.74590556849</v>
      </c>
      <c r="V12" s="20">
        <v>1</v>
      </c>
      <c r="W12" s="20">
        <v>0</v>
      </c>
      <c r="X12" s="20">
        <v>1</v>
      </c>
      <c r="Y12" s="20">
        <v>0</v>
      </c>
      <c r="Z12" s="20">
        <v>0</v>
      </c>
      <c r="AA12" s="20">
        <f t="shared" si="11"/>
        <v>2</v>
      </c>
      <c r="AB12" s="13">
        <f t="shared" si="12"/>
        <v>1736.0600000000004</v>
      </c>
      <c r="AC12" s="21">
        <f t="shared" si="4"/>
        <v>16684.80590556849</v>
      </c>
      <c r="AD12" s="22">
        <f t="shared" si="5"/>
        <v>0.76885849132258055</v>
      </c>
    </row>
    <row r="13" spans="2:30" s="23" customFormat="1" x14ac:dyDescent="0.25">
      <c r="B13" s="24">
        <v>8</v>
      </c>
      <c r="C13" s="25" t="s">
        <v>43</v>
      </c>
      <c r="D13" s="60" t="s">
        <v>44</v>
      </c>
      <c r="E13" s="13">
        <v>1</v>
      </c>
      <c r="F13" s="14">
        <v>583.53999999999792</v>
      </c>
      <c r="G13" s="15">
        <v>6.08E-2</v>
      </c>
      <c r="H13" s="16">
        <f t="shared" si="0"/>
        <v>548.06076799999812</v>
      </c>
      <c r="I13" s="16">
        <v>508.42999999999898</v>
      </c>
      <c r="J13" s="15">
        <v>8.8400000000000006E-2</v>
      </c>
      <c r="K13" s="16">
        <f t="shared" si="1"/>
        <v>463.48478799999907</v>
      </c>
      <c r="L13" s="16">
        <v>668.23999999999648</v>
      </c>
      <c r="M13" s="15">
        <v>6.0999999999999999E-2</v>
      </c>
      <c r="N13" s="16">
        <f t="shared" si="6"/>
        <v>627.47735999999679</v>
      </c>
      <c r="O13" s="16">
        <f t="shared" si="2"/>
        <v>1639.022915999994</v>
      </c>
      <c r="P13" s="17">
        <f t="shared" si="7"/>
        <v>3.8931335769744665E-3</v>
      </c>
      <c r="Q13" s="18">
        <v>43845</v>
      </c>
      <c r="R13" s="18">
        <f t="shared" si="8"/>
        <v>10961.25</v>
      </c>
      <c r="S13" s="19">
        <f t="shared" si="9"/>
        <v>8769</v>
      </c>
      <c r="T13" s="19">
        <f t="shared" si="3"/>
        <v>2192.25</v>
      </c>
      <c r="U13" s="13">
        <f t="shared" si="10"/>
        <v>8006.4061245033945</v>
      </c>
      <c r="V13" s="20">
        <v>0</v>
      </c>
      <c r="W13" s="20">
        <v>1</v>
      </c>
      <c r="X13" s="20">
        <v>1</v>
      </c>
      <c r="Y13" s="20">
        <v>0</v>
      </c>
      <c r="Z13" s="20">
        <v>1</v>
      </c>
      <c r="AA13" s="20">
        <f t="shared" si="11"/>
        <v>3</v>
      </c>
      <c r="AB13" s="13">
        <f t="shared" si="12"/>
        <v>1315.3500000000001</v>
      </c>
      <c r="AC13" s="21">
        <f t="shared" si="4"/>
        <v>9321.7561245033939</v>
      </c>
      <c r="AD13" s="22">
        <f t="shared" si="5"/>
        <v>0.8504282015740352</v>
      </c>
    </row>
    <row r="14" spans="2:30" s="23" customFormat="1" x14ac:dyDescent="0.25">
      <c r="B14" s="24">
        <v>9</v>
      </c>
      <c r="C14" s="25" t="s">
        <v>45</v>
      </c>
      <c r="D14" s="60" t="s">
        <v>46</v>
      </c>
      <c r="E14" s="13">
        <v>1</v>
      </c>
      <c r="F14" s="14">
        <v>395.80999999999983</v>
      </c>
      <c r="G14" s="15">
        <v>0.1933</v>
      </c>
      <c r="H14" s="16">
        <f t="shared" si="0"/>
        <v>319.29992699999985</v>
      </c>
      <c r="I14" s="16">
        <v>479.15999999999968</v>
      </c>
      <c r="J14" s="15">
        <v>0.15690000000000001</v>
      </c>
      <c r="K14" s="16">
        <f t="shared" si="1"/>
        <v>403.97979599999974</v>
      </c>
      <c r="L14" s="16">
        <v>513.83000000000061</v>
      </c>
      <c r="M14" s="15">
        <v>0.1963</v>
      </c>
      <c r="N14" s="16">
        <f t="shared" si="6"/>
        <v>412.96517100000045</v>
      </c>
      <c r="O14" s="16">
        <f t="shared" si="2"/>
        <v>1136.2448940000002</v>
      </c>
      <c r="P14" s="17">
        <f t="shared" si="7"/>
        <v>2.6988964616143354E-3</v>
      </c>
      <c r="Q14" s="18">
        <v>45291</v>
      </c>
      <c r="R14" s="18">
        <f t="shared" si="8"/>
        <v>11322.75</v>
      </c>
      <c r="S14" s="19">
        <f t="shared" si="9"/>
        <v>9058.2000000000007</v>
      </c>
      <c r="T14" s="19">
        <f t="shared" si="3"/>
        <v>2264.5500000000002</v>
      </c>
      <c r="U14" s="13">
        <f t="shared" si="10"/>
        <v>5550.403224659578</v>
      </c>
      <c r="V14" s="20">
        <v>1</v>
      </c>
      <c r="W14" s="20">
        <v>1</v>
      </c>
      <c r="X14" s="20">
        <v>0</v>
      </c>
      <c r="Y14" s="20">
        <v>1</v>
      </c>
      <c r="Z14" s="20">
        <v>0</v>
      </c>
      <c r="AA14" s="20">
        <f t="shared" si="11"/>
        <v>3</v>
      </c>
      <c r="AB14" s="13">
        <f t="shared" si="12"/>
        <v>1358.7300000000002</v>
      </c>
      <c r="AC14" s="21">
        <f t="shared" si="4"/>
        <v>6909.1332246595784</v>
      </c>
      <c r="AD14" s="22">
        <f t="shared" si="5"/>
        <v>0.61019922056563802</v>
      </c>
    </row>
    <row r="15" spans="2:30" s="23" customFormat="1" x14ac:dyDescent="0.25">
      <c r="B15" s="24">
        <v>10</v>
      </c>
      <c r="C15" s="25" t="s">
        <v>47</v>
      </c>
      <c r="D15" s="60" t="s">
        <v>48</v>
      </c>
      <c r="E15" s="13">
        <v>1</v>
      </c>
      <c r="F15" s="14">
        <v>116.08999999999997</v>
      </c>
      <c r="G15" s="15">
        <v>0.19439999999999999</v>
      </c>
      <c r="H15" s="16">
        <f t="shared" si="0"/>
        <v>93.522103999999985</v>
      </c>
      <c r="I15" s="16">
        <v>138.04999999999998</v>
      </c>
      <c r="J15" s="15">
        <v>0.1358</v>
      </c>
      <c r="K15" s="16">
        <f t="shared" si="1"/>
        <v>119.30280999999998</v>
      </c>
      <c r="L15" s="16">
        <v>121.34999999999997</v>
      </c>
      <c r="M15" s="15">
        <v>0.13289999999999999</v>
      </c>
      <c r="N15" s="16">
        <f t="shared" si="6"/>
        <v>105.22258499999997</v>
      </c>
      <c r="O15" s="16">
        <f t="shared" si="2"/>
        <v>318.04749899999996</v>
      </c>
      <c r="P15" s="17">
        <f t="shared" si="7"/>
        <v>7.5545093686149372E-4</v>
      </c>
      <c r="Q15" s="18">
        <v>14554</v>
      </c>
      <c r="R15" s="18">
        <f t="shared" si="8"/>
        <v>3638.5</v>
      </c>
      <c r="S15" s="19">
        <f t="shared" si="9"/>
        <v>2910.8</v>
      </c>
      <c r="T15" s="19">
        <f t="shared" si="3"/>
        <v>727.7</v>
      </c>
      <c r="U15" s="13">
        <f t="shared" si="10"/>
        <v>1553.6191831234871</v>
      </c>
      <c r="V15" s="20">
        <v>0</v>
      </c>
      <c r="W15" s="20">
        <v>0</v>
      </c>
      <c r="X15" s="20">
        <v>1</v>
      </c>
      <c r="Y15" s="20">
        <v>1</v>
      </c>
      <c r="Z15" s="20">
        <v>1</v>
      </c>
      <c r="AA15" s="20">
        <f t="shared" si="11"/>
        <v>3</v>
      </c>
      <c r="AB15" s="13">
        <f t="shared" si="12"/>
        <v>436.62000000000012</v>
      </c>
      <c r="AC15" s="21">
        <f t="shared" si="4"/>
        <v>1990.2391831234872</v>
      </c>
      <c r="AD15" s="22">
        <f t="shared" si="5"/>
        <v>0.54699441613947708</v>
      </c>
    </row>
    <row r="16" spans="2:30" s="23" customFormat="1" x14ac:dyDescent="0.25">
      <c r="B16" s="24">
        <v>11</v>
      </c>
      <c r="C16" s="25" t="s">
        <v>49</v>
      </c>
      <c r="D16" s="60" t="s">
        <v>50</v>
      </c>
      <c r="E16" s="13">
        <v>1</v>
      </c>
      <c r="F16" s="14">
        <v>888.64000000000124</v>
      </c>
      <c r="G16" s="15">
        <v>7.8E-2</v>
      </c>
      <c r="H16" s="16">
        <f t="shared" si="0"/>
        <v>819.32608000000118</v>
      </c>
      <c r="I16" s="16">
        <v>935.27000000000021</v>
      </c>
      <c r="J16" s="15">
        <v>8.0199999999999994E-2</v>
      </c>
      <c r="K16" s="16">
        <f t="shared" si="1"/>
        <v>860.26134600000012</v>
      </c>
      <c r="L16" s="16">
        <v>923.8199999999996</v>
      </c>
      <c r="M16" s="15">
        <v>5.1900000000000002E-2</v>
      </c>
      <c r="N16" s="16">
        <f t="shared" si="6"/>
        <v>875.87374199999954</v>
      </c>
      <c r="O16" s="16">
        <f t="shared" si="2"/>
        <v>2555.4611680000007</v>
      </c>
      <c r="P16" s="17">
        <f t="shared" si="7"/>
        <v>6.0699283583386015E-3</v>
      </c>
      <c r="Q16" s="18">
        <v>71791</v>
      </c>
      <c r="R16" s="18">
        <f t="shared" si="8"/>
        <v>17947.75</v>
      </c>
      <c r="S16" s="19">
        <f t="shared" si="9"/>
        <v>14358.2</v>
      </c>
      <c r="T16" s="19">
        <f t="shared" si="3"/>
        <v>3589.55</v>
      </c>
      <c r="U16" s="13">
        <f t="shared" si="10"/>
        <v>12483.083516817576</v>
      </c>
      <c r="V16" s="20">
        <v>0</v>
      </c>
      <c r="W16" s="20">
        <v>0</v>
      </c>
      <c r="X16" s="20">
        <v>1</v>
      </c>
      <c r="Y16" s="20">
        <v>1</v>
      </c>
      <c r="Z16" s="20">
        <v>0</v>
      </c>
      <c r="AA16" s="20">
        <f t="shared" si="11"/>
        <v>2</v>
      </c>
      <c r="AB16" s="13">
        <f t="shared" si="12"/>
        <v>1435.8200000000002</v>
      </c>
      <c r="AC16" s="21">
        <f t="shared" si="4"/>
        <v>13918.903516817576</v>
      </c>
      <c r="AD16" s="22">
        <f t="shared" si="5"/>
        <v>0.77552359024488171</v>
      </c>
    </row>
    <row r="17" spans="2:30" s="23" customFormat="1" x14ac:dyDescent="0.25">
      <c r="B17" s="24">
        <v>12</v>
      </c>
      <c r="C17" s="25" t="s">
        <v>51</v>
      </c>
      <c r="D17" s="60" t="s">
        <v>52</v>
      </c>
      <c r="E17" s="13">
        <v>1</v>
      </c>
      <c r="F17" s="14">
        <v>256.07999999999981</v>
      </c>
      <c r="G17" s="15">
        <v>0</v>
      </c>
      <c r="H17" s="16">
        <f t="shared" si="0"/>
        <v>256.07999999999981</v>
      </c>
      <c r="I17" s="16">
        <v>271.34999999999974</v>
      </c>
      <c r="J17" s="15">
        <v>0.05</v>
      </c>
      <c r="K17" s="16">
        <f t="shared" si="1"/>
        <v>257.78249999999974</v>
      </c>
      <c r="L17" s="16">
        <v>250.57999999999998</v>
      </c>
      <c r="M17" s="15">
        <v>7.7700000000000005E-2</v>
      </c>
      <c r="N17" s="16">
        <f t="shared" si="6"/>
        <v>231.10993399999998</v>
      </c>
      <c r="O17" s="16">
        <f t="shared" si="2"/>
        <v>744.97243399999945</v>
      </c>
      <c r="P17" s="17">
        <f t="shared" si="7"/>
        <v>1.7695159527139905E-3</v>
      </c>
      <c r="Q17" s="18">
        <v>31045</v>
      </c>
      <c r="R17" s="18">
        <f t="shared" si="8"/>
        <v>7761.25</v>
      </c>
      <c r="S17" s="19">
        <f t="shared" si="9"/>
        <v>6209</v>
      </c>
      <c r="T17" s="19">
        <f t="shared" si="3"/>
        <v>1552.25</v>
      </c>
      <c r="U17" s="13">
        <f t="shared" si="10"/>
        <v>3639.0899724087917</v>
      </c>
      <c r="V17" s="20">
        <v>0</v>
      </c>
      <c r="W17" s="20">
        <v>1</v>
      </c>
      <c r="X17" s="20">
        <v>1</v>
      </c>
      <c r="Y17" s="20">
        <v>0</v>
      </c>
      <c r="Z17" s="20">
        <v>1</v>
      </c>
      <c r="AA17" s="20">
        <f t="shared" si="11"/>
        <v>3</v>
      </c>
      <c r="AB17" s="13">
        <f t="shared" si="12"/>
        <v>931.35000000000014</v>
      </c>
      <c r="AC17" s="21">
        <f t="shared" si="4"/>
        <v>4570.4399724087916</v>
      </c>
      <c r="AD17" s="22">
        <f t="shared" si="5"/>
        <v>0.58887936510340366</v>
      </c>
    </row>
    <row r="18" spans="2:30" s="23" customFormat="1" ht="15" customHeight="1" x14ac:dyDescent="0.25">
      <c r="B18" s="24">
        <v>13</v>
      </c>
      <c r="C18" s="25" t="s">
        <v>53</v>
      </c>
      <c r="D18" s="60" t="s">
        <v>54</v>
      </c>
      <c r="E18" s="13">
        <v>1</v>
      </c>
      <c r="F18" s="14">
        <v>599.40999999999826</v>
      </c>
      <c r="G18" s="15">
        <v>0.1111</v>
      </c>
      <c r="H18" s="16">
        <f t="shared" si="0"/>
        <v>532.81554899999844</v>
      </c>
      <c r="I18" s="16">
        <v>594.90999999999849</v>
      </c>
      <c r="J18" s="15">
        <v>0.18110000000000001</v>
      </c>
      <c r="K18" s="16">
        <f t="shared" si="1"/>
        <v>487.17179899999871</v>
      </c>
      <c r="L18" s="16">
        <v>561.1899999999988</v>
      </c>
      <c r="M18" s="15">
        <v>0.17419999999999999</v>
      </c>
      <c r="N18" s="16">
        <f t="shared" si="6"/>
        <v>463.43070199999897</v>
      </c>
      <c r="O18" s="16">
        <f t="shared" si="2"/>
        <v>1483.4180499999961</v>
      </c>
      <c r="P18" s="17">
        <f t="shared" si="7"/>
        <v>3.5235289041834201E-3</v>
      </c>
      <c r="Q18" s="18">
        <v>42652</v>
      </c>
      <c r="R18" s="18">
        <f t="shared" si="8"/>
        <v>10663</v>
      </c>
      <c r="S18" s="19">
        <f t="shared" si="9"/>
        <v>8530.4</v>
      </c>
      <c r="T18" s="19">
        <f t="shared" si="3"/>
        <v>2132.6</v>
      </c>
      <c r="U18" s="13">
        <f t="shared" si="10"/>
        <v>7246.2973182242531</v>
      </c>
      <c r="V18" s="20">
        <v>0</v>
      </c>
      <c r="W18" s="20">
        <v>0</v>
      </c>
      <c r="X18" s="20">
        <v>1</v>
      </c>
      <c r="Y18" s="20">
        <v>1</v>
      </c>
      <c r="Z18" s="20">
        <v>1</v>
      </c>
      <c r="AA18" s="20">
        <f t="shared" si="11"/>
        <v>3</v>
      </c>
      <c r="AB18" s="13">
        <f t="shared" si="12"/>
        <v>1279.5600000000002</v>
      </c>
      <c r="AC18" s="21">
        <f t="shared" si="4"/>
        <v>8525.8573182242526</v>
      </c>
      <c r="AD18" s="22">
        <f t="shared" si="5"/>
        <v>0.79957397713816492</v>
      </c>
    </row>
    <row r="19" spans="2:30" s="23" customFormat="1" x14ac:dyDescent="0.25">
      <c r="B19" s="24">
        <v>14</v>
      </c>
      <c r="C19" s="25" t="s">
        <v>55</v>
      </c>
      <c r="D19" s="60" t="s">
        <v>56</v>
      </c>
      <c r="E19" s="13">
        <v>1</v>
      </c>
      <c r="F19" s="14">
        <v>504.80999999999989</v>
      </c>
      <c r="G19" s="15">
        <v>7.9000000000000008E-3</v>
      </c>
      <c r="H19" s="16">
        <f t="shared" si="0"/>
        <v>500.82200099999989</v>
      </c>
      <c r="I19" s="16">
        <v>629.15999999999815</v>
      </c>
      <c r="J19" s="15">
        <v>6.6E-3</v>
      </c>
      <c r="K19" s="16">
        <f t="shared" si="1"/>
        <v>625.00754399999812</v>
      </c>
      <c r="L19" s="16">
        <v>656.63999999999805</v>
      </c>
      <c r="M19" s="15">
        <v>1.5699999999999999E-2</v>
      </c>
      <c r="N19" s="16">
        <f t="shared" si="6"/>
        <v>646.33075199999803</v>
      </c>
      <c r="O19" s="16">
        <f t="shared" si="2"/>
        <v>1772.160296999996</v>
      </c>
      <c r="P19" s="17">
        <f t="shared" si="7"/>
        <v>4.2093717474489247E-3</v>
      </c>
      <c r="Q19" s="18">
        <v>37873</v>
      </c>
      <c r="R19" s="18">
        <f t="shared" si="8"/>
        <v>9468.25</v>
      </c>
      <c r="S19" s="19">
        <f t="shared" si="9"/>
        <v>7574.6</v>
      </c>
      <c r="T19" s="19">
        <f t="shared" si="3"/>
        <v>1893.65</v>
      </c>
      <c r="U19" s="13">
        <f t="shared" si="10"/>
        <v>8656.7642935277745</v>
      </c>
      <c r="V19" s="20">
        <v>1</v>
      </c>
      <c r="W19" s="20">
        <v>0</v>
      </c>
      <c r="X19" s="20">
        <v>0</v>
      </c>
      <c r="Y19" s="20">
        <v>1</v>
      </c>
      <c r="Z19" s="20">
        <v>1</v>
      </c>
      <c r="AA19" s="20">
        <f t="shared" si="11"/>
        <v>3</v>
      </c>
      <c r="AB19" s="13">
        <f t="shared" si="12"/>
        <v>1136.1900000000003</v>
      </c>
      <c r="AC19" s="21">
        <f t="shared" si="4"/>
        <v>9792.954293527775</v>
      </c>
      <c r="AD19" s="22">
        <f t="shared" si="5"/>
        <v>1.0342940135217993</v>
      </c>
    </row>
    <row r="20" spans="2:30" s="23" customFormat="1" x14ac:dyDescent="0.25">
      <c r="B20" s="24">
        <v>15</v>
      </c>
      <c r="C20" s="25" t="s">
        <v>57</v>
      </c>
      <c r="D20" s="60" t="s">
        <v>58</v>
      </c>
      <c r="E20" s="13">
        <v>1</v>
      </c>
      <c r="F20" s="14">
        <v>1003.0599999999996</v>
      </c>
      <c r="G20" s="15">
        <v>0.02</v>
      </c>
      <c r="H20" s="16">
        <f t="shared" si="0"/>
        <v>982.99879999999962</v>
      </c>
      <c r="I20" s="16">
        <v>1040.1299999999999</v>
      </c>
      <c r="J20" s="15">
        <v>1.7899999999999999E-2</v>
      </c>
      <c r="K20" s="16">
        <f t="shared" si="1"/>
        <v>1021.5116729999999</v>
      </c>
      <c r="L20" s="16">
        <v>1021.2999999999986</v>
      </c>
      <c r="M20" s="15">
        <v>6.0299999999999999E-2</v>
      </c>
      <c r="N20" s="16">
        <f t="shared" si="6"/>
        <v>959.71560999999861</v>
      </c>
      <c r="O20" s="16">
        <f t="shared" si="2"/>
        <v>2964.2260829999977</v>
      </c>
      <c r="P20" s="17">
        <f t="shared" si="7"/>
        <v>7.0408582947908182E-3</v>
      </c>
      <c r="Q20" s="18">
        <v>76779</v>
      </c>
      <c r="R20" s="18">
        <f t="shared" si="8"/>
        <v>19194.75</v>
      </c>
      <c r="S20" s="19">
        <f t="shared" si="9"/>
        <v>15355.800000000001</v>
      </c>
      <c r="T20" s="19">
        <f t="shared" si="3"/>
        <v>3838.9500000000003</v>
      </c>
      <c r="U20" s="13">
        <f t="shared" si="10"/>
        <v>14479.845055042522</v>
      </c>
      <c r="V20" s="20">
        <v>1</v>
      </c>
      <c r="W20" s="20">
        <v>0</v>
      </c>
      <c r="X20" s="20">
        <v>0</v>
      </c>
      <c r="Y20" s="20">
        <v>0</v>
      </c>
      <c r="Z20" s="20">
        <v>1</v>
      </c>
      <c r="AA20" s="20">
        <f t="shared" si="11"/>
        <v>2</v>
      </c>
      <c r="AB20" s="13">
        <f t="shared" si="12"/>
        <v>1535.5800000000002</v>
      </c>
      <c r="AC20" s="21">
        <f t="shared" si="4"/>
        <v>16015.425055042522</v>
      </c>
      <c r="AD20" s="22">
        <f t="shared" si="5"/>
        <v>0.83436486826046297</v>
      </c>
    </row>
    <row r="21" spans="2:30" s="23" customFormat="1" x14ac:dyDescent="0.25">
      <c r="B21" s="24">
        <v>16</v>
      </c>
      <c r="C21" s="25" t="s">
        <v>59</v>
      </c>
      <c r="D21" s="60" t="s">
        <v>60</v>
      </c>
      <c r="E21" s="13">
        <v>1</v>
      </c>
      <c r="F21" s="14">
        <v>1052.29</v>
      </c>
      <c r="G21" s="15">
        <v>7.1000000000000004E-3</v>
      </c>
      <c r="H21" s="16">
        <f t="shared" si="0"/>
        <v>1044.818741</v>
      </c>
      <c r="I21" s="16">
        <v>1034.28</v>
      </c>
      <c r="J21" s="15">
        <v>3.8699999999999998E-2</v>
      </c>
      <c r="K21" s="16">
        <f t="shared" si="1"/>
        <v>994.25336400000003</v>
      </c>
      <c r="L21" s="16">
        <v>1094.8600000000006</v>
      </c>
      <c r="M21" s="15">
        <v>1.32E-2</v>
      </c>
      <c r="N21" s="16">
        <f t="shared" si="6"/>
        <v>1080.4078480000005</v>
      </c>
      <c r="O21" s="16">
        <f t="shared" si="2"/>
        <v>3119.4799530000009</v>
      </c>
      <c r="P21" s="17">
        <f t="shared" si="7"/>
        <v>7.4096292548255487E-3</v>
      </c>
      <c r="Q21" s="18">
        <v>77872</v>
      </c>
      <c r="R21" s="18">
        <f t="shared" si="8"/>
        <v>19468</v>
      </c>
      <c r="S21" s="19">
        <f t="shared" si="9"/>
        <v>15574.400000000001</v>
      </c>
      <c r="T21" s="19">
        <f t="shared" si="3"/>
        <v>3893.6000000000004</v>
      </c>
      <c r="U21" s="13">
        <f t="shared" si="10"/>
        <v>15238.239293150224</v>
      </c>
      <c r="V21" s="20">
        <v>1</v>
      </c>
      <c r="W21" s="20">
        <v>1</v>
      </c>
      <c r="X21" s="20">
        <v>1</v>
      </c>
      <c r="Y21" s="20">
        <v>1</v>
      </c>
      <c r="Z21" s="20">
        <v>1</v>
      </c>
      <c r="AA21" s="20">
        <f t="shared" si="11"/>
        <v>5</v>
      </c>
      <c r="AB21" s="13">
        <f t="shared" si="12"/>
        <v>3893.6000000000004</v>
      </c>
      <c r="AC21" s="21">
        <f t="shared" si="4"/>
        <v>19131.839293150224</v>
      </c>
      <c r="AD21" s="22">
        <f t="shared" si="5"/>
        <v>0.98273265323352288</v>
      </c>
    </row>
    <row r="22" spans="2:30" s="23" customFormat="1" x14ac:dyDescent="0.25">
      <c r="B22" s="24">
        <v>17</v>
      </c>
      <c r="C22" s="25" t="s">
        <v>61</v>
      </c>
      <c r="D22" s="60" t="s">
        <v>62</v>
      </c>
      <c r="E22" s="13">
        <v>1</v>
      </c>
      <c r="F22" s="14">
        <v>234.00999999999971</v>
      </c>
      <c r="G22" s="15">
        <v>0.03</v>
      </c>
      <c r="H22" s="16">
        <f t="shared" si="0"/>
        <v>226.98969999999971</v>
      </c>
      <c r="I22" s="16">
        <v>289.88999999999982</v>
      </c>
      <c r="J22" s="15">
        <v>0.06</v>
      </c>
      <c r="K22" s="16">
        <f t="shared" si="1"/>
        <v>272.49659999999983</v>
      </c>
      <c r="L22" s="16">
        <v>286.78999999999996</v>
      </c>
      <c r="M22" s="15">
        <v>0.05</v>
      </c>
      <c r="N22" s="16">
        <f t="shared" si="6"/>
        <v>272.45049999999998</v>
      </c>
      <c r="O22" s="16">
        <f t="shared" si="2"/>
        <v>771.93679999999949</v>
      </c>
      <c r="P22" s="17">
        <f t="shared" si="7"/>
        <v>1.8335637934315692E-3</v>
      </c>
      <c r="Q22" s="18">
        <v>25210</v>
      </c>
      <c r="R22" s="18">
        <f t="shared" si="8"/>
        <v>6302.5</v>
      </c>
      <c r="S22" s="19">
        <f t="shared" si="9"/>
        <v>5042</v>
      </c>
      <c r="T22" s="19">
        <f t="shared" si="3"/>
        <v>1260.5</v>
      </c>
      <c r="U22" s="13">
        <f t="shared" si="10"/>
        <v>3770.8072674986138</v>
      </c>
      <c r="V22" s="20">
        <v>0</v>
      </c>
      <c r="W22" s="20">
        <v>0</v>
      </c>
      <c r="X22" s="20">
        <v>1</v>
      </c>
      <c r="Y22" s="20">
        <v>0</v>
      </c>
      <c r="Z22" s="20">
        <v>0</v>
      </c>
      <c r="AA22" s="20">
        <f t="shared" si="11"/>
        <v>1</v>
      </c>
      <c r="AB22" s="13">
        <f t="shared" si="12"/>
        <v>252.10000000000002</v>
      </c>
      <c r="AC22" s="21">
        <f t="shared" si="4"/>
        <v>4022.9072674986137</v>
      </c>
      <c r="AD22" s="22">
        <f t="shared" si="5"/>
        <v>0.63830341412116043</v>
      </c>
    </row>
    <row r="23" spans="2:30" s="23" customFormat="1" x14ac:dyDescent="0.25">
      <c r="B23" s="24">
        <v>18</v>
      </c>
      <c r="C23" s="25" t="s">
        <v>63</v>
      </c>
      <c r="D23" s="60" t="s">
        <v>64</v>
      </c>
      <c r="E23" s="13">
        <v>1</v>
      </c>
      <c r="F23" s="14">
        <v>974.06999999999948</v>
      </c>
      <c r="G23" s="15">
        <v>4.4000000000000003E-3</v>
      </c>
      <c r="H23" s="16">
        <f t="shared" si="0"/>
        <v>969.78409199999953</v>
      </c>
      <c r="I23" s="16">
        <v>1042.3399999999997</v>
      </c>
      <c r="J23" s="15">
        <v>7.7999999999999996E-3</v>
      </c>
      <c r="K23" s="16">
        <f t="shared" si="1"/>
        <v>1034.2097479999998</v>
      </c>
      <c r="L23" s="16">
        <v>1136.439999999998</v>
      </c>
      <c r="M23" s="15">
        <v>0</v>
      </c>
      <c r="N23" s="16">
        <f t="shared" si="6"/>
        <v>1136.439999999998</v>
      </c>
      <c r="O23" s="16">
        <f t="shared" si="2"/>
        <v>3140.433839999997</v>
      </c>
      <c r="P23" s="17">
        <f t="shared" si="7"/>
        <v>7.4594005424942402E-3</v>
      </c>
      <c r="Q23" s="18">
        <v>49872</v>
      </c>
      <c r="R23" s="18">
        <f t="shared" si="8"/>
        <v>12468</v>
      </c>
      <c r="S23" s="19">
        <f t="shared" si="9"/>
        <v>9974.4000000000015</v>
      </c>
      <c r="T23" s="19">
        <f t="shared" si="3"/>
        <v>2493.6000000000004</v>
      </c>
      <c r="U23" s="13">
        <f t="shared" si="10"/>
        <v>15340.596208097055</v>
      </c>
      <c r="V23" s="20">
        <v>1</v>
      </c>
      <c r="W23" s="20">
        <v>1</v>
      </c>
      <c r="X23" s="20">
        <v>0</v>
      </c>
      <c r="Y23" s="20">
        <v>1</v>
      </c>
      <c r="Z23" s="20">
        <v>1</v>
      </c>
      <c r="AA23" s="20">
        <f t="shared" si="11"/>
        <v>4</v>
      </c>
      <c r="AB23" s="13">
        <f t="shared" si="12"/>
        <v>1994.8800000000003</v>
      </c>
      <c r="AC23" s="21">
        <f t="shared" si="4"/>
        <v>17335.476208097054</v>
      </c>
      <c r="AD23" s="22">
        <f t="shared" si="5"/>
        <v>1.3903975142843321</v>
      </c>
    </row>
    <row r="24" spans="2:30" s="23" customFormat="1" x14ac:dyDescent="0.25">
      <c r="B24" s="24">
        <v>19</v>
      </c>
      <c r="C24" s="25" t="s">
        <v>65</v>
      </c>
      <c r="D24" s="60" t="s">
        <v>66</v>
      </c>
      <c r="E24" s="13">
        <v>1</v>
      </c>
      <c r="F24" s="14">
        <v>516.48999999999864</v>
      </c>
      <c r="G24" s="15">
        <v>6.4899999999999999E-2</v>
      </c>
      <c r="H24" s="16">
        <f t="shared" si="0"/>
        <v>482.96979899999877</v>
      </c>
      <c r="I24" s="16">
        <v>597.97999999999865</v>
      </c>
      <c r="J24" s="15">
        <v>8.1699999999999995E-2</v>
      </c>
      <c r="K24" s="16">
        <f t="shared" si="1"/>
        <v>549.12503399999878</v>
      </c>
      <c r="L24" s="16">
        <v>490.46999999999844</v>
      </c>
      <c r="M24" s="15">
        <v>6.9199999999999998E-2</v>
      </c>
      <c r="N24" s="16">
        <f t="shared" si="6"/>
        <v>456.52947599999851</v>
      </c>
      <c r="O24" s="16">
        <f t="shared" si="2"/>
        <v>1488.6243089999962</v>
      </c>
      <c r="P24" s="17">
        <f t="shared" si="7"/>
        <v>3.5358952118936205E-3</v>
      </c>
      <c r="Q24" s="18">
        <v>35521</v>
      </c>
      <c r="R24" s="18">
        <f t="shared" si="8"/>
        <v>8880.25</v>
      </c>
      <c r="S24" s="19">
        <f t="shared" si="9"/>
        <v>7104.2000000000007</v>
      </c>
      <c r="T24" s="19">
        <f t="shared" si="3"/>
        <v>1776.0500000000002</v>
      </c>
      <c r="U24" s="13">
        <f t="shared" si="10"/>
        <v>7271.7291920171338</v>
      </c>
      <c r="V24" s="20">
        <v>0</v>
      </c>
      <c r="W24" s="20">
        <v>0</v>
      </c>
      <c r="X24" s="20">
        <v>1</v>
      </c>
      <c r="Y24" s="20">
        <v>1</v>
      </c>
      <c r="Z24" s="20">
        <v>1</v>
      </c>
      <c r="AA24" s="20">
        <f t="shared" si="11"/>
        <v>3</v>
      </c>
      <c r="AB24" s="13">
        <f t="shared" si="12"/>
        <v>1065.6300000000003</v>
      </c>
      <c r="AC24" s="21">
        <f t="shared" si="4"/>
        <v>8337.3591920171348</v>
      </c>
      <c r="AD24" s="22">
        <f t="shared" si="5"/>
        <v>0.9388653688823102</v>
      </c>
    </row>
    <row r="25" spans="2:30" s="23" customFormat="1" x14ac:dyDescent="0.25">
      <c r="B25" s="24">
        <v>20</v>
      </c>
      <c r="C25" s="25" t="s">
        <v>67</v>
      </c>
      <c r="D25" s="61" t="s">
        <v>68</v>
      </c>
      <c r="E25" s="13">
        <v>2</v>
      </c>
      <c r="F25" s="14">
        <v>2476.6800000000003</v>
      </c>
      <c r="G25" s="15">
        <v>2.7799999999999998E-2</v>
      </c>
      <c r="H25" s="16">
        <f t="shared" si="0"/>
        <v>2407.8282960000001</v>
      </c>
      <c r="I25" s="16">
        <v>2565.5200000000095</v>
      </c>
      <c r="J25" s="15">
        <v>2.1899999999999999E-2</v>
      </c>
      <c r="K25" s="16">
        <f t="shared" si="1"/>
        <v>2509.3351120000093</v>
      </c>
      <c r="L25" s="16">
        <v>2600.7700000000032</v>
      </c>
      <c r="M25" s="15">
        <v>4.0599999999999997E-2</v>
      </c>
      <c r="N25" s="16">
        <f t="shared" si="6"/>
        <v>2495.1787380000032</v>
      </c>
      <c r="O25" s="16">
        <f t="shared" si="2"/>
        <v>7412.3421460000127</v>
      </c>
      <c r="P25" s="17">
        <f t="shared" si="7"/>
        <v>1.7606366458280641E-2</v>
      </c>
      <c r="Q25" s="18">
        <v>150579</v>
      </c>
      <c r="R25" s="18">
        <f t="shared" si="8"/>
        <v>37644.75</v>
      </c>
      <c r="S25" s="19">
        <f t="shared" si="9"/>
        <v>30115.800000000003</v>
      </c>
      <c r="T25" s="19">
        <f t="shared" si="3"/>
        <v>7528.9500000000007</v>
      </c>
      <c r="U25" s="13">
        <f t="shared" si="10"/>
        <v>36208.292742777827</v>
      </c>
      <c r="V25" s="20">
        <v>0</v>
      </c>
      <c r="W25" s="20">
        <v>1</v>
      </c>
      <c r="X25" s="20">
        <v>1</v>
      </c>
      <c r="Y25" s="20">
        <v>1</v>
      </c>
      <c r="Z25" s="20">
        <v>1</v>
      </c>
      <c r="AA25" s="20">
        <f t="shared" si="11"/>
        <v>4</v>
      </c>
      <c r="AB25" s="13">
        <f t="shared" si="12"/>
        <v>6023.1600000000008</v>
      </c>
      <c r="AC25" s="21">
        <f t="shared" si="4"/>
        <v>42231.45274277783</v>
      </c>
      <c r="AD25" s="22">
        <f t="shared" si="5"/>
        <v>1.1218417639319647</v>
      </c>
    </row>
    <row r="26" spans="2:30" s="23" customFormat="1" x14ac:dyDescent="0.25">
      <c r="B26" s="24">
        <v>21</v>
      </c>
      <c r="C26" s="25" t="s">
        <v>69</v>
      </c>
      <c r="D26" s="61" t="s">
        <v>70</v>
      </c>
      <c r="E26" s="13">
        <v>2</v>
      </c>
      <c r="F26" s="14">
        <v>2715.4699999999361</v>
      </c>
      <c r="G26" s="15">
        <v>5.5599999999999997E-2</v>
      </c>
      <c r="H26" s="16">
        <f t="shared" si="0"/>
        <v>2564.4898679999396</v>
      </c>
      <c r="I26" s="16">
        <v>2719.1299999999296</v>
      </c>
      <c r="J26" s="15">
        <v>0.12529999999999999</v>
      </c>
      <c r="K26" s="16">
        <f t="shared" si="1"/>
        <v>2378.4230109999385</v>
      </c>
      <c r="L26" s="16">
        <v>2749.6999999999266</v>
      </c>
      <c r="M26" s="15">
        <v>0.1366</v>
      </c>
      <c r="N26" s="16">
        <f t="shared" si="6"/>
        <v>2374.0909799999363</v>
      </c>
      <c r="O26" s="16">
        <f t="shared" si="2"/>
        <v>7317.0038589998139</v>
      </c>
      <c r="P26" s="17">
        <f t="shared" si="7"/>
        <v>1.7379911609682476E-2</v>
      </c>
      <c r="Q26" s="18">
        <v>145628</v>
      </c>
      <c r="R26" s="18">
        <f t="shared" si="8"/>
        <v>36407</v>
      </c>
      <c r="S26" s="19">
        <f t="shared" si="9"/>
        <v>29125.600000000002</v>
      </c>
      <c r="T26" s="19">
        <f t="shared" si="3"/>
        <v>7281.4000000000005</v>
      </c>
      <c r="U26" s="13">
        <f t="shared" si="10"/>
        <v>35742.578055395104</v>
      </c>
      <c r="V26" s="20">
        <v>1</v>
      </c>
      <c r="W26" s="20">
        <v>1</v>
      </c>
      <c r="X26" s="20">
        <v>1</v>
      </c>
      <c r="Y26" s="20">
        <v>1</v>
      </c>
      <c r="Z26" s="20">
        <v>0</v>
      </c>
      <c r="AA26" s="20">
        <f t="shared" si="11"/>
        <v>4</v>
      </c>
      <c r="AB26" s="13">
        <f t="shared" si="12"/>
        <v>5825.1200000000008</v>
      </c>
      <c r="AC26" s="21">
        <f t="shared" si="4"/>
        <v>41567.698055395107</v>
      </c>
      <c r="AD26" s="22">
        <f t="shared" si="5"/>
        <v>1.1417501594582116</v>
      </c>
    </row>
    <row r="27" spans="2:30" s="23" customFormat="1" x14ac:dyDescent="0.25">
      <c r="B27" s="24">
        <v>22</v>
      </c>
      <c r="C27" s="25" t="s">
        <v>71</v>
      </c>
      <c r="D27" s="61" t="s">
        <v>72</v>
      </c>
      <c r="E27" s="13">
        <v>2</v>
      </c>
      <c r="F27" s="14">
        <v>2477.2400000000066</v>
      </c>
      <c r="G27" s="15">
        <v>5.2600000000000001E-2</v>
      </c>
      <c r="H27" s="16">
        <f t="shared" si="0"/>
        <v>2346.9371760000063</v>
      </c>
      <c r="I27" s="16">
        <v>2625.9900000000057</v>
      </c>
      <c r="J27" s="15">
        <v>8.9899999999999994E-2</v>
      </c>
      <c r="K27" s="16">
        <f t="shared" si="1"/>
        <v>2389.9134990000052</v>
      </c>
      <c r="L27" s="16">
        <v>2842.3700000000072</v>
      </c>
      <c r="M27" s="15">
        <v>8.3099999999999993E-2</v>
      </c>
      <c r="N27" s="16">
        <f t="shared" si="6"/>
        <v>2606.1690530000069</v>
      </c>
      <c r="O27" s="16">
        <f t="shared" si="2"/>
        <v>7343.0197280000184</v>
      </c>
      <c r="P27" s="17">
        <f t="shared" si="7"/>
        <v>1.7441706507209623E-2</v>
      </c>
      <c r="Q27" s="18">
        <v>149602</v>
      </c>
      <c r="R27" s="18">
        <f t="shared" si="8"/>
        <v>37400.5</v>
      </c>
      <c r="S27" s="19">
        <f t="shared" si="9"/>
        <v>29920.400000000001</v>
      </c>
      <c r="T27" s="19">
        <f t="shared" si="3"/>
        <v>7480.1</v>
      </c>
      <c r="U27" s="13">
        <f t="shared" si="10"/>
        <v>35869.6620704288</v>
      </c>
      <c r="V27" s="20">
        <v>1</v>
      </c>
      <c r="W27" s="20">
        <v>0</v>
      </c>
      <c r="X27" s="20">
        <v>1</v>
      </c>
      <c r="Y27" s="20">
        <v>1</v>
      </c>
      <c r="Z27" s="20">
        <v>1</v>
      </c>
      <c r="AA27" s="20">
        <f t="shared" si="11"/>
        <v>4</v>
      </c>
      <c r="AB27" s="13">
        <f t="shared" si="12"/>
        <v>5984.0800000000008</v>
      </c>
      <c r="AC27" s="21">
        <f t="shared" si="4"/>
        <v>41853.742070428802</v>
      </c>
      <c r="AD27" s="22">
        <f t="shared" si="5"/>
        <v>1.1190690517621102</v>
      </c>
    </row>
    <row r="28" spans="2:30" s="23" customFormat="1" ht="15" customHeight="1" x14ac:dyDescent="0.25">
      <c r="B28" s="24">
        <v>23</v>
      </c>
      <c r="C28" s="25" t="s">
        <v>73</v>
      </c>
      <c r="D28" s="61" t="s">
        <v>74</v>
      </c>
      <c r="E28" s="13">
        <v>2</v>
      </c>
      <c r="F28" s="14">
        <v>2329.7399999999507</v>
      </c>
      <c r="G28" s="15">
        <v>6.6E-3</v>
      </c>
      <c r="H28" s="16">
        <f t="shared" si="0"/>
        <v>2314.3637159999507</v>
      </c>
      <c r="I28" s="16">
        <v>2379.9899999999502</v>
      </c>
      <c r="J28" s="15">
        <v>0</v>
      </c>
      <c r="K28" s="16">
        <f t="shared" si="1"/>
        <v>2379.9899999999502</v>
      </c>
      <c r="L28" s="16">
        <v>2709.6899999999528</v>
      </c>
      <c r="M28" s="15">
        <v>0</v>
      </c>
      <c r="N28" s="16">
        <f t="shared" si="6"/>
        <v>2709.6899999999528</v>
      </c>
      <c r="O28" s="16">
        <f t="shared" si="2"/>
        <v>7404.0437159998546</v>
      </c>
      <c r="P28" s="17">
        <f t="shared" si="7"/>
        <v>1.7586655387645561E-2</v>
      </c>
      <c r="Q28" s="18">
        <v>129687</v>
      </c>
      <c r="R28" s="18">
        <f t="shared" si="8"/>
        <v>32421.75</v>
      </c>
      <c r="S28" s="19">
        <f t="shared" si="9"/>
        <v>25937.4</v>
      </c>
      <c r="T28" s="19">
        <f t="shared" si="3"/>
        <v>6484.35</v>
      </c>
      <c r="U28" s="13">
        <f t="shared" si="10"/>
        <v>36167.756030247183</v>
      </c>
      <c r="V28" s="20">
        <v>0</v>
      </c>
      <c r="W28" s="20">
        <v>1</v>
      </c>
      <c r="X28" s="20">
        <v>1</v>
      </c>
      <c r="Y28" s="20">
        <v>1</v>
      </c>
      <c r="Z28" s="20">
        <v>1</v>
      </c>
      <c r="AA28" s="20">
        <f t="shared" si="11"/>
        <v>4</v>
      </c>
      <c r="AB28" s="13">
        <f t="shared" si="12"/>
        <v>5187.4800000000005</v>
      </c>
      <c r="AC28" s="21">
        <f t="shared" si="4"/>
        <v>41355.236030247186</v>
      </c>
      <c r="AD28" s="22">
        <f t="shared" si="5"/>
        <v>1.275539908556669</v>
      </c>
    </row>
    <row r="29" spans="2:30" s="23" customFormat="1" x14ac:dyDescent="0.25">
      <c r="B29" s="24">
        <v>24</v>
      </c>
      <c r="C29" s="25" t="s">
        <v>75</v>
      </c>
      <c r="D29" s="61" t="s">
        <v>76</v>
      </c>
      <c r="E29" s="13">
        <v>2</v>
      </c>
      <c r="F29" s="14">
        <v>1830.760000000007</v>
      </c>
      <c r="G29" s="15">
        <v>5.6000000000000001E-2</v>
      </c>
      <c r="H29" s="16">
        <f t="shared" si="0"/>
        <v>1728.2374400000065</v>
      </c>
      <c r="I29" s="16">
        <v>1964.1800000000082</v>
      </c>
      <c r="J29" s="15">
        <v>4.2999999999999997E-2</v>
      </c>
      <c r="K29" s="16">
        <f t="shared" si="1"/>
        <v>1879.7202600000078</v>
      </c>
      <c r="L29" s="16">
        <v>2076.2900000000045</v>
      </c>
      <c r="M29" s="15">
        <v>8.2500000000000004E-2</v>
      </c>
      <c r="N29" s="16">
        <f t="shared" si="6"/>
        <v>1904.9960750000041</v>
      </c>
      <c r="O29" s="16">
        <f t="shared" si="2"/>
        <v>5512.9537750000181</v>
      </c>
      <c r="P29" s="17">
        <f t="shared" si="7"/>
        <v>1.3094792781872725E-2</v>
      </c>
      <c r="Q29" s="18">
        <v>131351</v>
      </c>
      <c r="R29" s="18">
        <f t="shared" si="8"/>
        <v>32837.75</v>
      </c>
      <c r="S29" s="19">
        <f t="shared" si="9"/>
        <v>26270.2</v>
      </c>
      <c r="T29" s="19">
        <f t="shared" si="3"/>
        <v>6567.55</v>
      </c>
      <c r="U29" s="13">
        <f t="shared" si="10"/>
        <v>26930.036448779229</v>
      </c>
      <c r="V29" s="20">
        <v>0</v>
      </c>
      <c r="W29" s="20">
        <v>1</v>
      </c>
      <c r="X29" s="20">
        <v>1</v>
      </c>
      <c r="Y29" s="20">
        <v>1</v>
      </c>
      <c r="Z29" s="20">
        <v>0</v>
      </c>
      <c r="AA29" s="20">
        <f t="shared" si="11"/>
        <v>3</v>
      </c>
      <c r="AB29" s="13">
        <f t="shared" si="12"/>
        <v>3940.5300000000007</v>
      </c>
      <c r="AC29" s="21">
        <f t="shared" si="4"/>
        <v>30870.566448779231</v>
      </c>
      <c r="AD29" s="22">
        <f t="shared" si="5"/>
        <v>0.94009383860889462</v>
      </c>
    </row>
    <row r="30" spans="2:30" s="23" customFormat="1" x14ac:dyDescent="0.25">
      <c r="B30" s="24">
        <v>25</v>
      </c>
      <c r="C30" s="25" t="s">
        <v>77</v>
      </c>
      <c r="D30" s="61" t="s">
        <v>78</v>
      </c>
      <c r="E30" s="13">
        <v>2</v>
      </c>
      <c r="F30" s="14">
        <v>1426.8199999999899</v>
      </c>
      <c r="G30" s="15">
        <v>4.6600000000000003E-2</v>
      </c>
      <c r="H30" s="16">
        <f t="shared" si="0"/>
        <v>1360.3301879999904</v>
      </c>
      <c r="I30" s="16">
        <v>1498.2299999999989</v>
      </c>
      <c r="J30" s="15">
        <v>2.5600000000000001E-2</v>
      </c>
      <c r="K30" s="16">
        <f t="shared" si="1"/>
        <v>1459.875311999999</v>
      </c>
      <c r="L30" s="16">
        <v>1652.8399999999924</v>
      </c>
      <c r="M30" s="15">
        <v>4.6199999999999998E-2</v>
      </c>
      <c r="N30" s="16">
        <f t="shared" si="6"/>
        <v>1576.4787919999928</v>
      </c>
      <c r="O30" s="16">
        <f t="shared" si="2"/>
        <v>4396.6842919999817</v>
      </c>
      <c r="P30" s="17">
        <f t="shared" si="7"/>
        <v>1.0443343456304304E-2</v>
      </c>
      <c r="Q30" s="18">
        <v>110254</v>
      </c>
      <c r="R30" s="18">
        <f t="shared" si="8"/>
        <v>27563.5</v>
      </c>
      <c r="S30" s="19">
        <f t="shared" si="9"/>
        <v>22050.800000000003</v>
      </c>
      <c r="T30" s="19">
        <f t="shared" si="3"/>
        <v>5512.7000000000007</v>
      </c>
      <c r="U30" s="13">
        <f t="shared" si="10"/>
        <v>21477.21041563317</v>
      </c>
      <c r="V30" s="20">
        <v>1</v>
      </c>
      <c r="W30" s="20">
        <v>1</v>
      </c>
      <c r="X30" s="20">
        <v>0</v>
      </c>
      <c r="Y30" s="20">
        <v>0</v>
      </c>
      <c r="Z30" s="20">
        <v>1</v>
      </c>
      <c r="AA30" s="20">
        <f t="shared" si="11"/>
        <v>3</v>
      </c>
      <c r="AB30" s="13">
        <f t="shared" si="12"/>
        <v>3307.6200000000008</v>
      </c>
      <c r="AC30" s="21">
        <f t="shared" si="4"/>
        <v>24784.830415633172</v>
      </c>
      <c r="AD30" s="22">
        <f t="shared" si="5"/>
        <v>0.89919024854003204</v>
      </c>
    </row>
    <row r="31" spans="2:30" s="23" customFormat="1" x14ac:dyDescent="0.25">
      <c r="B31" s="24">
        <v>26</v>
      </c>
      <c r="C31" s="65" t="s">
        <v>161</v>
      </c>
      <c r="D31" s="61" t="s">
        <v>162</v>
      </c>
      <c r="E31" s="13">
        <v>2</v>
      </c>
      <c r="F31" s="14">
        <v>3085.3399999999433</v>
      </c>
      <c r="G31" s="15">
        <v>3.6799999999999999E-2</v>
      </c>
      <c r="H31" s="16">
        <f t="shared" si="0"/>
        <v>2971.7994879999455</v>
      </c>
      <c r="I31" s="16">
        <v>3163.2599999999384</v>
      </c>
      <c r="J31" s="15">
        <v>6.9800000000000001E-2</v>
      </c>
      <c r="K31" s="16">
        <f t="shared" si="1"/>
        <v>2942.4644519999429</v>
      </c>
      <c r="L31" s="16">
        <v>3572.4499999999252</v>
      </c>
      <c r="M31" s="15">
        <v>4.6399999999999997E-2</v>
      </c>
      <c r="N31" s="16">
        <f t="shared" si="6"/>
        <v>3406.6883199999288</v>
      </c>
      <c r="O31" s="16">
        <f t="shared" si="2"/>
        <v>9320.9522599998163</v>
      </c>
      <c r="P31" s="17">
        <f t="shared" si="7"/>
        <v>2.2139844329535568E-2</v>
      </c>
      <c r="Q31" s="18">
        <v>184663</v>
      </c>
      <c r="R31" s="18">
        <f t="shared" si="8"/>
        <v>46165.75</v>
      </c>
      <c r="S31" s="19">
        <f t="shared" si="9"/>
        <v>36932.6</v>
      </c>
      <c r="T31" s="19">
        <f t="shared" si="3"/>
        <v>9233.15</v>
      </c>
      <c r="U31" s="13">
        <f t="shared" si="10"/>
        <v>45531.59600891544</v>
      </c>
      <c r="V31" s="20">
        <v>0</v>
      </c>
      <c r="W31" s="20">
        <v>1</v>
      </c>
      <c r="X31" s="20">
        <v>1</v>
      </c>
      <c r="Y31" s="20">
        <v>0</v>
      </c>
      <c r="Z31" s="20">
        <v>1</v>
      </c>
      <c r="AA31" s="20">
        <f t="shared" si="11"/>
        <v>3</v>
      </c>
      <c r="AB31" s="13">
        <f t="shared" si="12"/>
        <v>5539.89</v>
      </c>
      <c r="AC31" s="21">
        <f t="shared" si="4"/>
        <v>51071.486008915439</v>
      </c>
      <c r="AD31" s="22">
        <f t="shared" si="5"/>
        <v>1.1062635397218812</v>
      </c>
    </row>
    <row r="32" spans="2:30" s="23" customFormat="1" x14ac:dyDescent="0.25">
      <c r="B32" s="24">
        <v>27</v>
      </c>
      <c r="C32" s="25" t="s">
        <v>79</v>
      </c>
      <c r="D32" s="60" t="s">
        <v>80</v>
      </c>
      <c r="E32" s="13">
        <v>2</v>
      </c>
      <c r="F32" s="14">
        <v>1157.8400000000054</v>
      </c>
      <c r="G32" s="15">
        <v>6.88E-2</v>
      </c>
      <c r="H32" s="16">
        <f t="shared" si="0"/>
        <v>1078.1806080000051</v>
      </c>
      <c r="I32" s="16">
        <v>1256.1100000000044</v>
      </c>
      <c r="J32" s="15">
        <v>0.14069999999999999</v>
      </c>
      <c r="K32" s="16">
        <f t="shared" si="1"/>
        <v>1079.3753230000038</v>
      </c>
      <c r="L32" s="16">
        <v>1329.1800000000053</v>
      </c>
      <c r="M32" s="15">
        <v>9.2899999999999996E-2</v>
      </c>
      <c r="N32" s="16">
        <f t="shared" si="6"/>
        <v>1205.6991780000048</v>
      </c>
      <c r="O32" s="16">
        <f t="shared" si="2"/>
        <v>3363.2551090000138</v>
      </c>
      <c r="P32" s="17">
        <f t="shared" si="7"/>
        <v>7.9886627971825861E-3</v>
      </c>
      <c r="Q32" s="18">
        <v>99333</v>
      </c>
      <c r="R32" s="18">
        <f t="shared" si="8"/>
        <v>24833.25</v>
      </c>
      <c r="S32" s="19">
        <f t="shared" si="9"/>
        <v>19866.600000000002</v>
      </c>
      <c r="T32" s="19">
        <f t="shared" si="3"/>
        <v>4966.6500000000005</v>
      </c>
      <c r="U32" s="13">
        <f t="shared" si="10"/>
        <v>16429.048087186802</v>
      </c>
      <c r="V32" s="20">
        <v>0</v>
      </c>
      <c r="W32" s="20">
        <v>0</v>
      </c>
      <c r="X32" s="20">
        <v>0</v>
      </c>
      <c r="Y32" s="20">
        <v>1</v>
      </c>
      <c r="Z32" s="20">
        <v>0</v>
      </c>
      <c r="AA32" s="20">
        <f t="shared" si="11"/>
        <v>1</v>
      </c>
      <c r="AB32" s="13">
        <f t="shared" si="12"/>
        <v>993.33000000000015</v>
      </c>
      <c r="AC32" s="21">
        <f t="shared" si="4"/>
        <v>17422.378087186804</v>
      </c>
      <c r="AD32" s="22">
        <f t="shared" si="5"/>
        <v>0.70157462624452316</v>
      </c>
    </row>
    <row r="33" spans="2:30" s="23" customFormat="1" x14ac:dyDescent="0.25">
      <c r="B33" s="24">
        <v>28</v>
      </c>
      <c r="C33" s="25" t="s">
        <v>81</v>
      </c>
      <c r="D33" s="60" t="s">
        <v>82</v>
      </c>
      <c r="E33" s="13">
        <v>2</v>
      </c>
      <c r="F33" s="14">
        <v>1584.119999999991</v>
      </c>
      <c r="G33" s="15">
        <v>7.1000000000000004E-3</v>
      </c>
      <c r="H33" s="16">
        <f t="shared" si="0"/>
        <v>1572.8727479999911</v>
      </c>
      <c r="I33" s="16">
        <v>1818.5799999999824</v>
      </c>
      <c r="J33" s="15">
        <v>3.6400000000000002E-2</v>
      </c>
      <c r="K33" s="16">
        <f t="shared" si="1"/>
        <v>1752.3836879999831</v>
      </c>
      <c r="L33" s="16">
        <v>1806.2999999999834</v>
      </c>
      <c r="M33" s="15">
        <v>2.9499999999999998E-2</v>
      </c>
      <c r="N33" s="16">
        <f t="shared" si="6"/>
        <v>1753.0141499999838</v>
      </c>
      <c r="O33" s="16">
        <f t="shared" si="2"/>
        <v>5078.2705859999578</v>
      </c>
      <c r="P33" s="17">
        <f t="shared" si="7"/>
        <v>1.2062299763060974E-2</v>
      </c>
      <c r="Q33" s="18">
        <v>118654</v>
      </c>
      <c r="R33" s="18">
        <f t="shared" si="8"/>
        <v>29663.5</v>
      </c>
      <c r="S33" s="19">
        <f t="shared" si="9"/>
        <v>23730.800000000003</v>
      </c>
      <c r="T33" s="19">
        <f t="shared" si="3"/>
        <v>5932.7000000000007</v>
      </c>
      <c r="U33" s="13">
        <f t="shared" si="10"/>
        <v>24806.667633947622</v>
      </c>
      <c r="V33" s="20">
        <v>0</v>
      </c>
      <c r="W33" s="20">
        <v>0</v>
      </c>
      <c r="X33" s="20">
        <v>1</v>
      </c>
      <c r="Y33" s="20">
        <v>0</v>
      </c>
      <c r="Z33" s="20">
        <v>1</v>
      </c>
      <c r="AA33" s="20">
        <f t="shared" si="11"/>
        <v>2</v>
      </c>
      <c r="AB33" s="13">
        <f t="shared" si="12"/>
        <v>2373.0800000000004</v>
      </c>
      <c r="AC33" s="21">
        <f t="shared" si="4"/>
        <v>27179.747633947623</v>
      </c>
      <c r="AD33" s="22">
        <f t="shared" si="5"/>
        <v>0.91626907256215973</v>
      </c>
    </row>
    <row r="34" spans="2:30" s="23" customFormat="1" x14ac:dyDescent="0.25">
      <c r="B34" s="24">
        <v>29</v>
      </c>
      <c r="C34" s="25" t="s">
        <v>83</v>
      </c>
      <c r="D34" s="60" t="s">
        <v>84</v>
      </c>
      <c r="E34" s="13">
        <v>2</v>
      </c>
      <c r="F34" s="14">
        <v>1333.5800000000061</v>
      </c>
      <c r="G34" s="15">
        <v>3.2000000000000001E-2</v>
      </c>
      <c r="H34" s="16">
        <f t="shared" si="0"/>
        <v>1290.9054400000059</v>
      </c>
      <c r="I34" s="16">
        <v>1582.370000000001</v>
      </c>
      <c r="J34" s="15">
        <v>6.2700000000000006E-2</v>
      </c>
      <c r="K34" s="16">
        <f t="shared" si="1"/>
        <v>1483.1554010000009</v>
      </c>
      <c r="L34" s="16">
        <v>1340.4600000000025</v>
      </c>
      <c r="M34" s="15">
        <v>1.14E-2</v>
      </c>
      <c r="N34" s="16">
        <f t="shared" si="6"/>
        <v>1325.1787560000025</v>
      </c>
      <c r="O34" s="16">
        <f t="shared" si="2"/>
        <v>4099.2395970000089</v>
      </c>
      <c r="P34" s="17">
        <f t="shared" si="7"/>
        <v>9.7368298877061419E-3</v>
      </c>
      <c r="Q34" s="18">
        <v>103371</v>
      </c>
      <c r="R34" s="18">
        <f t="shared" si="8"/>
        <v>25842.75</v>
      </c>
      <c r="S34" s="19">
        <f t="shared" si="9"/>
        <v>20674.2</v>
      </c>
      <c r="T34" s="19">
        <f t="shared" si="3"/>
        <v>5168.55</v>
      </c>
      <c r="U34" s="13">
        <f t="shared" si="10"/>
        <v>20024.233154301925</v>
      </c>
      <c r="V34" s="20">
        <v>1</v>
      </c>
      <c r="W34" s="20">
        <v>0</v>
      </c>
      <c r="X34" s="20">
        <v>1</v>
      </c>
      <c r="Y34" s="20">
        <v>1</v>
      </c>
      <c r="Z34" s="20">
        <v>0</v>
      </c>
      <c r="AA34" s="20">
        <f t="shared" si="11"/>
        <v>3</v>
      </c>
      <c r="AB34" s="13">
        <f t="shared" si="12"/>
        <v>3101.1300000000006</v>
      </c>
      <c r="AC34" s="21">
        <f t="shared" si="4"/>
        <v>23125.363154301926</v>
      </c>
      <c r="AD34" s="22">
        <f t="shared" si="5"/>
        <v>0.89484916095624212</v>
      </c>
    </row>
    <row r="35" spans="2:30" s="23" customFormat="1" x14ac:dyDescent="0.25">
      <c r="B35" s="24">
        <v>30</v>
      </c>
      <c r="C35" s="25" t="s">
        <v>85</v>
      </c>
      <c r="D35" s="60" t="s">
        <v>86</v>
      </c>
      <c r="E35" s="13">
        <v>2</v>
      </c>
      <c r="F35" s="14">
        <v>1132.119999999996</v>
      </c>
      <c r="G35" s="15">
        <v>0</v>
      </c>
      <c r="H35" s="16">
        <f t="shared" si="0"/>
        <v>1132.119999999996</v>
      </c>
      <c r="I35" s="16">
        <v>1309.1599999999873</v>
      </c>
      <c r="J35" s="15">
        <v>8.9499999999999996E-2</v>
      </c>
      <c r="K35" s="16">
        <f t="shared" si="1"/>
        <v>1191.9901799999884</v>
      </c>
      <c r="L35" s="16">
        <v>1253.0899999999906</v>
      </c>
      <c r="M35" s="15">
        <v>0.1164</v>
      </c>
      <c r="N35" s="16">
        <f t="shared" si="6"/>
        <v>1107.2303239999917</v>
      </c>
      <c r="O35" s="16">
        <f t="shared" si="2"/>
        <v>3431.3405039999761</v>
      </c>
      <c r="P35" s="17">
        <f t="shared" si="7"/>
        <v>8.1503844758658902E-3</v>
      </c>
      <c r="Q35" s="18">
        <v>84249</v>
      </c>
      <c r="R35" s="18">
        <f t="shared" si="8"/>
        <v>21062.25</v>
      </c>
      <c r="S35" s="19">
        <f t="shared" si="9"/>
        <v>16849.8</v>
      </c>
      <c r="T35" s="19">
        <f t="shared" si="3"/>
        <v>4212.45</v>
      </c>
      <c r="U35" s="13">
        <f t="shared" si="10"/>
        <v>16761.636068840704</v>
      </c>
      <c r="V35" s="20">
        <v>1</v>
      </c>
      <c r="W35" s="20">
        <v>1</v>
      </c>
      <c r="X35" s="20">
        <v>1</v>
      </c>
      <c r="Y35" s="20">
        <v>0</v>
      </c>
      <c r="Z35" s="20">
        <v>1</v>
      </c>
      <c r="AA35" s="20">
        <f t="shared" si="11"/>
        <v>4</v>
      </c>
      <c r="AB35" s="13">
        <f t="shared" si="12"/>
        <v>3369.96</v>
      </c>
      <c r="AC35" s="21">
        <f t="shared" si="4"/>
        <v>20131.596068840703</v>
      </c>
      <c r="AD35" s="22">
        <f t="shared" si="5"/>
        <v>0.95581412569125823</v>
      </c>
    </row>
    <row r="36" spans="2:30" s="23" customFormat="1" x14ac:dyDescent="0.25">
      <c r="B36" s="24">
        <v>31</v>
      </c>
      <c r="C36" s="25" t="s">
        <v>87</v>
      </c>
      <c r="D36" s="60" t="s">
        <v>88</v>
      </c>
      <c r="E36" s="13">
        <v>2</v>
      </c>
      <c r="F36" s="14">
        <v>3528.369999999994</v>
      </c>
      <c r="G36" s="15">
        <v>2.4899999999999999E-2</v>
      </c>
      <c r="H36" s="16">
        <f t="shared" si="0"/>
        <v>3440.513586999994</v>
      </c>
      <c r="I36" s="16">
        <v>3613.4400000000073</v>
      </c>
      <c r="J36" s="15">
        <v>4.9099999999999998E-2</v>
      </c>
      <c r="K36" s="16">
        <f t="shared" si="1"/>
        <v>3436.020096000007</v>
      </c>
      <c r="L36" s="16">
        <v>3333.32</v>
      </c>
      <c r="M36" s="15">
        <v>1.1900000000000001E-2</v>
      </c>
      <c r="N36" s="16">
        <f t="shared" si="6"/>
        <v>3293.6534919999999</v>
      </c>
      <c r="O36" s="16">
        <f t="shared" si="2"/>
        <v>10170.187175000001</v>
      </c>
      <c r="P36" s="17">
        <f t="shared" si="7"/>
        <v>2.4157012564373286E-2</v>
      </c>
      <c r="Q36" s="18">
        <v>293888</v>
      </c>
      <c r="R36" s="18">
        <f t="shared" si="8"/>
        <v>73472</v>
      </c>
      <c r="S36" s="19">
        <f t="shared" si="9"/>
        <v>58777.600000000006</v>
      </c>
      <c r="T36" s="19">
        <f t="shared" si="3"/>
        <v>14694.400000000001</v>
      </c>
      <c r="U36" s="13">
        <f t="shared" si="10"/>
        <v>49679.994154069638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f t="shared" si="11"/>
        <v>0</v>
      </c>
      <c r="AB36" s="13">
        <f t="shared" si="12"/>
        <v>0</v>
      </c>
      <c r="AC36" s="21">
        <f t="shared" si="4"/>
        <v>49679.994154069638</v>
      </c>
      <c r="AD36" s="22">
        <f t="shared" si="5"/>
        <v>0.67617587862137463</v>
      </c>
    </row>
    <row r="37" spans="2:30" s="23" customFormat="1" x14ac:dyDescent="0.25">
      <c r="B37" s="24">
        <v>32</v>
      </c>
      <c r="C37" s="25" t="s">
        <v>89</v>
      </c>
      <c r="D37" s="60" t="s">
        <v>90</v>
      </c>
      <c r="E37" s="13">
        <v>2</v>
      </c>
      <c r="F37" s="14">
        <v>2231.4399999999609</v>
      </c>
      <c r="G37" s="15">
        <v>9.9400000000000002E-2</v>
      </c>
      <c r="H37" s="16">
        <f t="shared" si="0"/>
        <v>2009.6348639999646</v>
      </c>
      <c r="I37" s="16">
        <v>2459.7999999999638</v>
      </c>
      <c r="J37" s="15">
        <v>8.8200000000000001E-2</v>
      </c>
      <c r="K37" s="16">
        <f t="shared" si="1"/>
        <v>2242.8456399999668</v>
      </c>
      <c r="L37" s="16">
        <v>2397.5099999999557</v>
      </c>
      <c r="M37" s="15">
        <v>0.12659999999999999</v>
      </c>
      <c r="N37" s="16">
        <f t="shared" si="6"/>
        <v>2093.9852339999611</v>
      </c>
      <c r="O37" s="16">
        <f t="shared" si="2"/>
        <v>6346.4657379998935</v>
      </c>
      <c r="P37" s="17">
        <f t="shared" si="7"/>
        <v>1.5074614649088599E-2</v>
      </c>
      <c r="Q37" s="18">
        <v>128662</v>
      </c>
      <c r="R37" s="18">
        <f t="shared" si="8"/>
        <v>32165.5</v>
      </c>
      <c r="S37" s="19">
        <f t="shared" si="9"/>
        <v>25732.400000000001</v>
      </c>
      <c r="T37" s="19">
        <f t="shared" si="3"/>
        <v>6433.1</v>
      </c>
      <c r="U37" s="13">
        <f t="shared" si="10"/>
        <v>31001.630091713425</v>
      </c>
      <c r="V37" s="20">
        <v>1</v>
      </c>
      <c r="W37" s="20">
        <v>1</v>
      </c>
      <c r="X37" s="20">
        <v>0</v>
      </c>
      <c r="Y37" s="20">
        <v>0</v>
      </c>
      <c r="Z37" s="20">
        <v>1</v>
      </c>
      <c r="AA37" s="20">
        <f t="shared" si="11"/>
        <v>3</v>
      </c>
      <c r="AB37" s="13">
        <f t="shared" si="12"/>
        <v>3859.8600000000006</v>
      </c>
      <c r="AC37" s="21">
        <f t="shared" si="4"/>
        <v>34861.490091713422</v>
      </c>
      <c r="AD37" s="22">
        <f t="shared" si="5"/>
        <v>1.0838162034388839</v>
      </c>
    </row>
    <row r="38" spans="2:30" s="23" customFormat="1" x14ac:dyDescent="0.25">
      <c r="B38" s="24">
        <v>33</v>
      </c>
      <c r="C38" s="25" t="s">
        <v>91</v>
      </c>
      <c r="D38" s="61" t="s">
        <v>92</v>
      </c>
      <c r="E38" s="13">
        <v>2</v>
      </c>
      <c r="F38" s="14">
        <v>1213.9199999999967</v>
      </c>
      <c r="G38" s="15">
        <v>6.0100000000000001E-2</v>
      </c>
      <c r="H38" s="16">
        <f t="shared" ref="H38:H62" si="13">F38*(1-G38)</f>
        <v>1140.9634079999969</v>
      </c>
      <c r="I38" s="16">
        <v>1690.6499999999601</v>
      </c>
      <c r="J38" s="15">
        <v>6.6400000000000001E-2</v>
      </c>
      <c r="K38" s="16">
        <f t="shared" si="1"/>
        <v>1578.3908399999627</v>
      </c>
      <c r="L38" s="16">
        <v>1522.8099999999738</v>
      </c>
      <c r="M38" s="15">
        <v>6.8599999999999994E-2</v>
      </c>
      <c r="N38" s="16">
        <f t="shared" si="6"/>
        <v>1418.3452339999756</v>
      </c>
      <c r="O38" s="16">
        <f t="shared" si="2"/>
        <v>4137.6994819999354</v>
      </c>
      <c r="P38" s="17">
        <f t="shared" si="7"/>
        <v>9.8281827713041347E-3</v>
      </c>
      <c r="Q38" s="18">
        <v>112964</v>
      </c>
      <c r="R38" s="18">
        <f t="shared" si="8"/>
        <v>28241</v>
      </c>
      <c r="S38" s="19">
        <f t="shared" si="9"/>
        <v>22592.800000000003</v>
      </c>
      <c r="T38" s="19">
        <f t="shared" si="3"/>
        <v>5648.2000000000007</v>
      </c>
      <c r="U38" s="13">
        <f t="shared" si="10"/>
        <v>20212.104510952991</v>
      </c>
      <c r="V38" s="20">
        <v>1</v>
      </c>
      <c r="W38" s="20">
        <v>1</v>
      </c>
      <c r="X38" s="20">
        <v>1</v>
      </c>
      <c r="Y38" s="20">
        <v>0</v>
      </c>
      <c r="Z38" s="20">
        <v>1</v>
      </c>
      <c r="AA38" s="20">
        <f t="shared" si="11"/>
        <v>4</v>
      </c>
      <c r="AB38" s="13">
        <f t="shared" si="12"/>
        <v>4518.5600000000004</v>
      </c>
      <c r="AC38" s="21">
        <f t="shared" si="4"/>
        <v>24730.664510952993</v>
      </c>
      <c r="AD38" s="22">
        <f t="shared" si="5"/>
        <v>0.87570073690566885</v>
      </c>
    </row>
    <row r="39" spans="2:30" s="23" customFormat="1" x14ac:dyDescent="0.25">
      <c r="B39" s="24">
        <v>34</v>
      </c>
      <c r="C39" s="25" t="s">
        <v>93</v>
      </c>
      <c r="D39" s="61" t="s">
        <v>94</v>
      </c>
      <c r="E39" s="13">
        <v>2</v>
      </c>
      <c r="F39" s="14">
        <v>2376.3200000000106</v>
      </c>
      <c r="G39" s="15">
        <v>3.4799999999999998E-2</v>
      </c>
      <c r="H39" s="16">
        <f t="shared" si="13"/>
        <v>2293.6240640000105</v>
      </c>
      <c r="I39" s="16">
        <v>2621.0300000000129</v>
      </c>
      <c r="J39" s="15">
        <v>6.1400000000000003E-2</v>
      </c>
      <c r="K39" s="16">
        <f t="shared" si="1"/>
        <v>2460.0987580000119</v>
      </c>
      <c r="L39" s="16">
        <v>2615.7400000000157</v>
      </c>
      <c r="M39" s="15">
        <v>2.9399999999999999E-2</v>
      </c>
      <c r="N39" s="16">
        <f t="shared" si="6"/>
        <v>2538.8372440000153</v>
      </c>
      <c r="O39" s="16">
        <f t="shared" si="2"/>
        <v>7292.5600660000382</v>
      </c>
      <c r="P39" s="17">
        <f t="shared" si="7"/>
        <v>1.7321850828257719E-2</v>
      </c>
      <c r="Q39" s="18">
        <v>146714</v>
      </c>
      <c r="R39" s="18">
        <f t="shared" si="8"/>
        <v>36678.5</v>
      </c>
      <c r="S39" s="19">
        <f t="shared" si="9"/>
        <v>29342.800000000003</v>
      </c>
      <c r="T39" s="19">
        <f t="shared" si="3"/>
        <v>7335.7000000000007</v>
      </c>
      <c r="U39" s="13">
        <f t="shared" si="10"/>
        <v>35623.173419822881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20">
        <f t="shared" si="11"/>
        <v>0</v>
      </c>
      <c r="AB39" s="13">
        <f t="shared" si="12"/>
        <v>0</v>
      </c>
      <c r="AC39" s="21">
        <f t="shared" si="4"/>
        <v>35623.173419822881</v>
      </c>
      <c r="AD39" s="22">
        <f t="shared" si="5"/>
        <v>0.97122765161669322</v>
      </c>
    </row>
    <row r="40" spans="2:30" s="23" customFormat="1" x14ac:dyDescent="0.25">
      <c r="B40" s="24">
        <v>35</v>
      </c>
      <c r="C40" s="25" t="s">
        <v>95</v>
      </c>
      <c r="D40" s="61" t="s">
        <v>96</v>
      </c>
      <c r="E40" s="13">
        <v>2</v>
      </c>
      <c r="F40" s="14">
        <v>1329.100000000004</v>
      </c>
      <c r="G40" s="15">
        <v>1.8599999999999998E-2</v>
      </c>
      <c r="H40" s="16">
        <f t="shared" si="13"/>
        <v>1304.378740000004</v>
      </c>
      <c r="I40" s="16">
        <v>1596.3600000000074</v>
      </c>
      <c r="J40" s="15">
        <v>3.9E-2</v>
      </c>
      <c r="K40" s="16">
        <f t="shared" si="1"/>
        <v>1534.101960000007</v>
      </c>
      <c r="L40" s="16">
        <v>1465.1900000000078</v>
      </c>
      <c r="M40" s="15">
        <v>9.5999999999999992E-3</v>
      </c>
      <c r="N40" s="16">
        <f t="shared" si="6"/>
        <v>1451.1241760000075</v>
      </c>
      <c r="O40" s="16">
        <f t="shared" si="2"/>
        <v>4289.6048760000185</v>
      </c>
      <c r="P40" s="17">
        <f t="shared" si="7"/>
        <v>1.0189000173020843E-2</v>
      </c>
      <c r="Q40" s="18">
        <v>109720</v>
      </c>
      <c r="R40" s="18">
        <f t="shared" si="8"/>
        <v>27430</v>
      </c>
      <c r="S40" s="19">
        <f t="shared" si="9"/>
        <v>21944</v>
      </c>
      <c r="T40" s="19">
        <f t="shared" si="3"/>
        <v>5486</v>
      </c>
      <c r="U40" s="13">
        <f t="shared" si="10"/>
        <v>20954.141894930221</v>
      </c>
      <c r="V40" s="20">
        <v>0</v>
      </c>
      <c r="W40" s="20">
        <v>0</v>
      </c>
      <c r="X40" s="20">
        <v>0</v>
      </c>
      <c r="Y40" s="20">
        <v>1</v>
      </c>
      <c r="Z40" s="20">
        <v>0</v>
      </c>
      <c r="AA40" s="20">
        <f t="shared" si="11"/>
        <v>1</v>
      </c>
      <c r="AB40" s="13">
        <f t="shared" si="12"/>
        <v>1097.2</v>
      </c>
      <c r="AC40" s="21">
        <f t="shared" si="4"/>
        <v>22051.341894930221</v>
      </c>
      <c r="AD40" s="22">
        <f t="shared" si="5"/>
        <v>0.8039133027681451</v>
      </c>
    </row>
    <row r="41" spans="2:30" s="23" customFormat="1" x14ac:dyDescent="0.25">
      <c r="B41" s="24">
        <v>36</v>
      </c>
      <c r="C41" s="25" t="s">
        <v>97</v>
      </c>
      <c r="D41" s="60" t="s">
        <v>98</v>
      </c>
      <c r="E41" s="13">
        <v>2</v>
      </c>
      <c r="F41" s="14">
        <v>2041.6900000000085</v>
      </c>
      <c r="G41" s="15">
        <v>9.8500000000000004E-2</v>
      </c>
      <c r="H41" s="16">
        <f t="shared" si="13"/>
        <v>1840.5835350000075</v>
      </c>
      <c r="I41" s="16">
        <v>2123.2200000000007</v>
      </c>
      <c r="J41" s="15">
        <v>9.9099999999999994E-2</v>
      </c>
      <c r="K41" s="16">
        <f t="shared" si="1"/>
        <v>1912.8088980000007</v>
      </c>
      <c r="L41" s="16">
        <v>2176.6700000000083</v>
      </c>
      <c r="M41" s="15">
        <v>9.6299999999999997E-2</v>
      </c>
      <c r="N41" s="16">
        <f t="shared" si="6"/>
        <v>1967.0566790000073</v>
      </c>
      <c r="O41" s="16">
        <f t="shared" si="2"/>
        <v>5720.4491120000157</v>
      </c>
      <c r="P41" s="17">
        <f t="shared" si="7"/>
        <v>1.3587651701448884E-2</v>
      </c>
      <c r="Q41" s="18">
        <v>157229</v>
      </c>
      <c r="R41" s="18">
        <f t="shared" si="8"/>
        <v>39307.25</v>
      </c>
      <c r="S41" s="19">
        <f t="shared" si="9"/>
        <v>31445.800000000003</v>
      </c>
      <c r="T41" s="19">
        <f t="shared" si="3"/>
        <v>7861.4500000000007</v>
      </c>
      <c r="U41" s="13">
        <f t="shared" si="10"/>
        <v>27943.623214861196</v>
      </c>
      <c r="V41" s="20">
        <v>1</v>
      </c>
      <c r="W41" s="20">
        <v>0</v>
      </c>
      <c r="X41" s="20">
        <v>0</v>
      </c>
      <c r="Y41" s="20">
        <v>1</v>
      </c>
      <c r="Z41" s="20">
        <v>1</v>
      </c>
      <c r="AA41" s="20">
        <f t="shared" si="11"/>
        <v>3</v>
      </c>
      <c r="AB41" s="13">
        <f t="shared" si="12"/>
        <v>4716.8700000000008</v>
      </c>
      <c r="AC41" s="21">
        <f t="shared" si="4"/>
        <v>32660.493214861199</v>
      </c>
      <c r="AD41" s="22">
        <f t="shared" si="5"/>
        <v>0.83090252344952131</v>
      </c>
    </row>
    <row r="42" spans="2:30" s="23" customFormat="1" x14ac:dyDescent="0.25">
      <c r="B42" s="24">
        <v>37</v>
      </c>
      <c r="C42" s="25" t="s">
        <v>99</v>
      </c>
      <c r="D42" s="60" t="s">
        <v>100</v>
      </c>
      <c r="E42" s="13">
        <v>2</v>
      </c>
      <c r="F42" s="14">
        <v>3027.8700000000144</v>
      </c>
      <c r="G42" s="15">
        <v>8.6099999999999996E-2</v>
      </c>
      <c r="H42" s="16">
        <f t="shared" si="13"/>
        <v>2767.1703930000135</v>
      </c>
      <c r="I42" s="16">
        <v>3126.7300000000178</v>
      </c>
      <c r="J42" s="15">
        <v>0.08</v>
      </c>
      <c r="K42" s="16">
        <f t="shared" si="1"/>
        <v>2876.5916000000166</v>
      </c>
      <c r="L42" s="16">
        <v>3050.3900000000212</v>
      </c>
      <c r="M42" s="15">
        <v>9.9699999999999997E-2</v>
      </c>
      <c r="N42" s="16">
        <f t="shared" si="6"/>
        <v>2746.2661170000192</v>
      </c>
      <c r="O42" s="16">
        <f t="shared" si="2"/>
        <v>8390.0281100000502</v>
      </c>
      <c r="P42" s="17">
        <f t="shared" si="7"/>
        <v>1.9928641526572127E-2</v>
      </c>
      <c r="Q42" s="18">
        <v>160253</v>
      </c>
      <c r="R42" s="18">
        <f t="shared" si="8"/>
        <v>40063.25</v>
      </c>
      <c r="S42" s="19">
        <f t="shared" si="9"/>
        <v>32050.600000000002</v>
      </c>
      <c r="T42" s="19">
        <f t="shared" si="3"/>
        <v>8012.6500000000005</v>
      </c>
      <c r="U42" s="13">
        <f t="shared" si="10"/>
        <v>40984.156956509745</v>
      </c>
      <c r="V42" s="20">
        <v>1</v>
      </c>
      <c r="W42" s="20">
        <v>1</v>
      </c>
      <c r="X42" s="20">
        <v>1</v>
      </c>
      <c r="Y42" s="20">
        <v>1</v>
      </c>
      <c r="Z42" s="20">
        <v>1</v>
      </c>
      <c r="AA42" s="20">
        <f t="shared" si="11"/>
        <v>5</v>
      </c>
      <c r="AB42" s="13">
        <f t="shared" si="12"/>
        <v>8012.6500000000005</v>
      </c>
      <c r="AC42" s="21">
        <f t="shared" si="4"/>
        <v>48996.806956509747</v>
      </c>
      <c r="AD42" s="22">
        <f t="shared" si="5"/>
        <v>1.2229863267835173</v>
      </c>
    </row>
    <row r="43" spans="2:30" s="23" customFormat="1" x14ac:dyDescent="0.25">
      <c r="B43" s="24">
        <v>38</v>
      </c>
      <c r="C43" s="25" t="s">
        <v>101</v>
      </c>
      <c r="D43" s="61" t="s">
        <v>102</v>
      </c>
      <c r="E43" s="13">
        <v>2</v>
      </c>
      <c r="F43" s="14">
        <v>2241.7599999999584</v>
      </c>
      <c r="G43" s="15">
        <v>8.3000000000000001E-3</v>
      </c>
      <c r="H43" s="16">
        <f t="shared" si="13"/>
        <v>2223.1533919999588</v>
      </c>
      <c r="I43" s="16">
        <v>2296.0699999999538</v>
      </c>
      <c r="J43" s="15">
        <v>1.6500000000000001E-2</v>
      </c>
      <c r="K43" s="16">
        <f t="shared" si="1"/>
        <v>2258.1848449999547</v>
      </c>
      <c r="L43" s="16">
        <v>2056.3799999999655</v>
      </c>
      <c r="M43" s="15">
        <v>7.3000000000000001E-3</v>
      </c>
      <c r="N43" s="16">
        <f t="shared" si="6"/>
        <v>2041.3684259999659</v>
      </c>
      <c r="O43" s="16">
        <f t="shared" si="2"/>
        <v>6522.706662999879</v>
      </c>
      <c r="P43" s="17">
        <f t="shared" si="7"/>
        <v>1.54932356799824E-2</v>
      </c>
      <c r="Q43" s="18">
        <v>145788</v>
      </c>
      <c r="R43" s="18">
        <f t="shared" si="8"/>
        <v>36447</v>
      </c>
      <c r="S43" s="19">
        <f t="shared" si="9"/>
        <v>29157.600000000002</v>
      </c>
      <c r="T43" s="19">
        <f t="shared" si="3"/>
        <v>7289.4000000000005</v>
      </c>
      <c r="U43" s="13">
        <f t="shared" si="10"/>
        <v>31862.543265979275</v>
      </c>
      <c r="V43" s="20">
        <v>0</v>
      </c>
      <c r="W43" s="20">
        <v>1</v>
      </c>
      <c r="X43" s="20">
        <v>1</v>
      </c>
      <c r="Y43" s="20">
        <v>1</v>
      </c>
      <c r="Z43" s="20">
        <v>1</v>
      </c>
      <c r="AA43" s="20">
        <f t="shared" si="11"/>
        <v>4</v>
      </c>
      <c r="AB43" s="13">
        <f t="shared" si="12"/>
        <v>5831.52</v>
      </c>
      <c r="AC43" s="21">
        <f t="shared" si="4"/>
        <v>37694.063265979275</v>
      </c>
      <c r="AD43" s="22">
        <f t="shared" si="5"/>
        <v>1.0342158000927175</v>
      </c>
    </row>
    <row r="44" spans="2:30" s="23" customFormat="1" ht="30" x14ac:dyDescent="0.25">
      <c r="B44" s="24">
        <v>39</v>
      </c>
      <c r="C44" s="25" t="s">
        <v>103</v>
      </c>
      <c r="D44" s="60" t="s">
        <v>104</v>
      </c>
      <c r="E44" s="13">
        <v>3</v>
      </c>
      <c r="F44" s="14">
        <v>7828.5599999998267</v>
      </c>
      <c r="G44" s="15">
        <v>2.98E-2</v>
      </c>
      <c r="H44" s="16">
        <f t="shared" si="13"/>
        <v>7595.2689119998313</v>
      </c>
      <c r="I44" s="16">
        <v>9393.4499999999953</v>
      </c>
      <c r="J44" s="15">
        <v>5.4000000000000003E-3</v>
      </c>
      <c r="K44" s="16">
        <f t="shared" si="1"/>
        <v>9342.7253699999965</v>
      </c>
      <c r="L44" s="16">
        <v>8883.879999999921</v>
      </c>
      <c r="M44" s="15">
        <v>1.11E-2</v>
      </c>
      <c r="N44" s="16">
        <f t="shared" si="6"/>
        <v>8785.2689319999226</v>
      </c>
      <c r="O44" s="16">
        <f t="shared" si="2"/>
        <v>25723.263213999751</v>
      </c>
      <c r="P44" s="17">
        <f t="shared" si="7"/>
        <v>6.1099877707734826E-2</v>
      </c>
      <c r="Q44" s="18">
        <v>576663</v>
      </c>
      <c r="R44" s="18">
        <f t="shared" si="8"/>
        <v>144165.75</v>
      </c>
      <c r="S44" s="19">
        <f t="shared" si="9"/>
        <v>115332.6</v>
      </c>
      <c r="T44" s="19">
        <f t="shared" si="3"/>
        <v>28833.15</v>
      </c>
      <c r="U44" s="13">
        <f t="shared" si="10"/>
        <v>125654.67518989908</v>
      </c>
      <c r="V44" s="20">
        <v>1</v>
      </c>
      <c r="W44" s="20">
        <v>1</v>
      </c>
      <c r="X44" s="20">
        <v>1</v>
      </c>
      <c r="Y44" s="20">
        <v>1</v>
      </c>
      <c r="Z44" s="20">
        <v>1</v>
      </c>
      <c r="AA44" s="20">
        <f t="shared" si="11"/>
        <v>5</v>
      </c>
      <c r="AB44" s="13">
        <f t="shared" si="12"/>
        <v>28833.15</v>
      </c>
      <c r="AC44" s="21">
        <f t="shared" si="4"/>
        <v>154487.82518989907</v>
      </c>
      <c r="AD44" s="22">
        <f t="shared" si="5"/>
        <v>1.0715986646613296</v>
      </c>
    </row>
    <row r="45" spans="2:30" s="23" customFormat="1" ht="15" customHeight="1" x14ac:dyDescent="0.25">
      <c r="B45" s="24">
        <v>40</v>
      </c>
      <c r="C45" s="25" t="s">
        <v>105</v>
      </c>
      <c r="D45" s="62" t="s">
        <v>106</v>
      </c>
      <c r="E45" s="13">
        <v>3</v>
      </c>
      <c r="F45" s="14">
        <v>9763.5099999998802</v>
      </c>
      <c r="G45" s="15">
        <v>1.9199999999999998E-2</v>
      </c>
      <c r="H45" s="16">
        <f t="shared" si="13"/>
        <v>9576.0506079998831</v>
      </c>
      <c r="I45" s="16">
        <v>10430.269999999911</v>
      </c>
      <c r="J45" s="15">
        <v>1.83E-2</v>
      </c>
      <c r="K45" s="16">
        <f t="shared" si="1"/>
        <v>10239.396058999913</v>
      </c>
      <c r="L45" s="16">
        <v>10844.239999999831</v>
      </c>
      <c r="M45" s="15">
        <v>1.4999999999999999E-2</v>
      </c>
      <c r="N45" s="16">
        <f t="shared" si="6"/>
        <v>10681.576399999833</v>
      </c>
      <c r="O45" s="16">
        <f t="shared" si="2"/>
        <v>30497.023066999631</v>
      </c>
      <c r="P45" s="17">
        <f t="shared" si="7"/>
        <v>7.2438880104042133E-2</v>
      </c>
      <c r="Q45" s="18">
        <v>626635</v>
      </c>
      <c r="R45" s="18">
        <f t="shared" si="8"/>
        <v>156658.75</v>
      </c>
      <c r="S45" s="19">
        <f t="shared" si="9"/>
        <v>125327</v>
      </c>
      <c r="T45" s="19">
        <f t="shared" si="3"/>
        <v>31331.75</v>
      </c>
      <c r="U45" s="13">
        <f t="shared" si="10"/>
        <v>148973.84891886896</v>
      </c>
      <c r="V45" s="20">
        <v>0</v>
      </c>
      <c r="W45" s="20">
        <v>1</v>
      </c>
      <c r="X45" s="20">
        <v>1</v>
      </c>
      <c r="Y45" s="20">
        <v>0</v>
      </c>
      <c r="Z45" s="20">
        <v>1</v>
      </c>
      <c r="AA45" s="20">
        <f t="shared" si="11"/>
        <v>3</v>
      </c>
      <c r="AB45" s="13">
        <f t="shared" si="12"/>
        <v>18799.050000000003</v>
      </c>
      <c r="AC45" s="21">
        <f t="shared" si="4"/>
        <v>167772.89891886897</v>
      </c>
      <c r="AD45" s="22">
        <f t="shared" si="5"/>
        <v>1.0709449610626216</v>
      </c>
    </row>
    <row r="46" spans="2:30" s="23" customFormat="1" ht="30" x14ac:dyDescent="0.25">
      <c r="B46" s="24">
        <v>41</v>
      </c>
      <c r="C46" s="25" t="s">
        <v>107</v>
      </c>
      <c r="D46" s="60" t="s">
        <v>108</v>
      </c>
      <c r="E46" s="13">
        <v>3</v>
      </c>
      <c r="F46" s="14">
        <v>3580.0699999999615</v>
      </c>
      <c r="G46" s="15">
        <v>0</v>
      </c>
      <c r="H46" s="16">
        <f t="shared" si="13"/>
        <v>3580.0699999999615</v>
      </c>
      <c r="I46" s="16">
        <v>3562.5199999999591</v>
      </c>
      <c r="J46" s="15">
        <v>0</v>
      </c>
      <c r="K46" s="16">
        <f t="shared" si="1"/>
        <v>3562.5199999999591</v>
      </c>
      <c r="L46" s="16">
        <v>3725.6999999999634</v>
      </c>
      <c r="M46" s="15">
        <v>0</v>
      </c>
      <c r="N46" s="16">
        <f t="shared" si="6"/>
        <v>3725.6999999999634</v>
      </c>
      <c r="O46" s="16">
        <f t="shared" si="2"/>
        <v>10868.289999999884</v>
      </c>
      <c r="P46" s="17">
        <f t="shared" si="7"/>
        <v>2.5815200208766043E-2</v>
      </c>
      <c r="Q46" s="18">
        <v>187448</v>
      </c>
      <c r="R46" s="18">
        <f t="shared" si="8"/>
        <v>46862</v>
      </c>
      <c r="S46" s="19">
        <f t="shared" si="9"/>
        <v>37489.599999999999</v>
      </c>
      <c r="T46" s="19">
        <f t="shared" si="3"/>
        <v>9372.4</v>
      </c>
      <c r="U46" s="13">
        <f t="shared" si="10"/>
        <v>53090.13240110084</v>
      </c>
      <c r="V46" s="20">
        <v>0</v>
      </c>
      <c r="W46" s="20">
        <v>1</v>
      </c>
      <c r="X46" s="20">
        <v>1</v>
      </c>
      <c r="Y46" s="20">
        <v>0</v>
      </c>
      <c r="Z46" s="20">
        <v>1</v>
      </c>
      <c r="AA46" s="20">
        <f t="shared" si="11"/>
        <v>3</v>
      </c>
      <c r="AB46" s="13">
        <f t="shared" si="12"/>
        <v>5623.4400000000005</v>
      </c>
      <c r="AC46" s="21">
        <f t="shared" si="4"/>
        <v>58713.572401100842</v>
      </c>
      <c r="AD46" s="22">
        <f t="shared" si="5"/>
        <v>1.252903683178286</v>
      </c>
    </row>
    <row r="47" spans="2:30" s="23" customFormat="1" ht="15" customHeight="1" x14ac:dyDescent="0.25">
      <c r="B47" s="24">
        <v>42</v>
      </c>
      <c r="C47" s="25" t="s">
        <v>109</v>
      </c>
      <c r="D47" s="61" t="s">
        <v>110</v>
      </c>
      <c r="E47" s="13">
        <v>3</v>
      </c>
      <c r="F47" s="14">
        <v>3579.3699999999985</v>
      </c>
      <c r="G47" s="15">
        <v>0</v>
      </c>
      <c r="H47" s="16">
        <f t="shared" si="13"/>
        <v>3579.3699999999985</v>
      </c>
      <c r="I47" s="16">
        <v>3704.9000000000028</v>
      </c>
      <c r="J47" s="15">
        <v>0</v>
      </c>
      <c r="K47" s="16">
        <f t="shared" si="1"/>
        <v>3704.9000000000028</v>
      </c>
      <c r="L47" s="16">
        <v>3753.7300000000032</v>
      </c>
      <c r="M47" s="15">
        <v>0</v>
      </c>
      <c r="N47" s="16">
        <f t="shared" si="6"/>
        <v>3753.7300000000032</v>
      </c>
      <c r="O47" s="16">
        <f t="shared" si="2"/>
        <v>11038.000000000004</v>
      </c>
      <c r="P47" s="17">
        <f t="shared" si="7"/>
        <v>2.6218308483152611E-2</v>
      </c>
      <c r="Q47" s="18">
        <v>199560</v>
      </c>
      <c r="R47" s="18">
        <f t="shared" si="8"/>
        <v>49890</v>
      </c>
      <c r="S47" s="19">
        <f t="shared" si="9"/>
        <v>39912</v>
      </c>
      <c r="T47" s="19">
        <f t="shared" si="3"/>
        <v>9978</v>
      </c>
      <c r="U47" s="13">
        <f t="shared" si="10"/>
        <v>53919.142886632348</v>
      </c>
      <c r="V47" s="20">
        <v>1</v>
      </c>
      <c r="W47" s="20">
        <v>1</v>
      </c>
      <c r="X47" s="20">
        <v>1</v>
      </c>
      <c r="Y47" s="20">
        <v>1</v>
      </c>
      <c r="Z47" s="20">
        <v>1</v>
      </c>
      <c r="AA47" s="20">
        <f t="shared" si="11"/>
        <v>5</v>
      </c>
      <c r="AB47" s="13">
        <f t="shared" si="12"/>
        <v>9978</v>
      </c>
      <c r="AC47" s="21">
        <f t="shared" si="4"/>
        <v>63897.142886632348</v>
      </c>
      <c r="AD47" s="22">
        <f t="shared" si="5"/>
        <v>1.2807605309006282</v>
      </c>
    </row>
    <row r="48" spans="2:30" s="23" customFormat="1" ht="15" customHeight="1" x14ac:dyDescent="0.25">
      <c r="B48" s="24">
        <v>43</v>
      </c>
      <c r="C48" s="25" t="s">
        <v>111</v>
      </c>
      <c r="D48" s="60" t="s">
        <v>112</v>
      </c>
      <c r="E48" s="13">
        <v>3</v>
      </c>
      <c r="F48" s="14">
        <v>3802.739999999957</v>
      </c>
      <c r="G48" s="15">
        <v>7.3599999999999999E-2</v>
      </c>
      <c r="H48" s="16">
        <f t="shared" si="13"/>
        <v>3522.8583359999602</v>
      </c>
      <c r="I48" s="16">
        <v>3873.6299999999724</v>
      </c>
      <c r="J48" s="15">
        <v>9.2999999999999999E-2</v>
      </c>
      <c r="K48" s="16">
        <f t="shared" si="1"/>
        <v>3513.3824099999752</v>
      </c>
      <c r="L48" s="16">
        <v>4187.9699999999784</v>
      </c>
      <c r="M48" s="15">
        <v>9.8799999999999999E-2</v>
      </c>
      <c r="N48" s="16">
        <f t="shared" si="6"/>
        <v>3774.1985639999807</v>
      </c>
      <c r="O48" s="16">
        <f t="shared" si="2"/>
        <v>10810.439309999916</v>
      </c>
      <c r="P48" s="17">
        <f t="shared" si="7"/>
        <v>2.5677788790358504E-2</v>
      </c>
      <c r="Q48" s="18">
        <v>238230</v>
      </c>
      <c r="R48" s="18">
        <f t="shared" si="8"/>
        <v>59557.5</v>
      </c>
      <c r="S48" s="19">
        <f t="shared" si="9"/>
        <v>47646</v>
      </c>
      <c r="T48" s="19">
        <f t="shared" si="3"/>
        <v>11911.5</v>
      </c>
      <c r="U48" s="13">
        <f t="shared" si="10"/>
        <v>52807.539574483832</v>
      </c>
      <c r="V48" s="20">
        <v>0</v>
      </c>
      <c r="W48" s="20">
        <v>1</v>
      </c>
      <c r="X48" s="20">
        <v>0</v>
      </c>
      <c r="Y48" s="20">
        <v>0</v>
      </c>
      <c r="Z48" s="20">
        <v>1</v>
      </c>
      <c r="AA48" s="20">
        <f t="shared" si="11"/>
        <v>2</v>
      </c>
      <c r="AB48" s="13">
        <f t="shared" si="12"/>
        <v>4764.6000000000004</v>
      </c>
      <c r="AC48" s="21">
        <f t="shared" si="4"/>
        <v>57572.13957448383</v>
      </c>
      <c r="AD48" s="22">
        <f t="shared" si="5"/>
        <v>0.96666481256741521</v>
      </c>
    </row>
    <row r="49" spans="2:30" s="23" customFormat="1" ht="15" customHeight="1" x14ac:dyDescent="0.25">
      <c r="B49" s="24">
        <v>44</v>
      </c>
      <c r="C49" s="25" t="s">
        <v>113</v>
      </c>
      <c r="D49" s="63" t="s">
        <v>114</v>
      </c>
      <c r="E49" s="13">
        <v>3</v>
      </c>
      <c r="F49" s="14">
        <v>16339.059999999647</v>
      </c>
      <c r="G49" s="15">
        <v>5.8599999999999999E-2</v>
      </c>
      <c r="H49" s="16">
        <f t="shared" si="13"/>
        <v>15381.591083999667</v>
      </c>
      <c r="I49" s="16">
        <v>18755.909999999974</v>
      </c>
      <c r="J49" s="15">
        <v>5.0500000000000003E-2</v>
      </c>
      <c r="K49" s="16">
        <f t="shared" si="1"/>
        <v>17808.736544999974</v>
      </c>
      <c r="L49" s="16">
        <v>20441.350000000384</v>
      </c>
      <c r="M49" s="15">
        <v>3.7900000000000003E-2</v>
      </c>
      <c r="N49" s="16">
        <f t="shared" si="6"/>
        <v>19666.622835000369</v>
      </c>
      <c r="O49" s="16">
        <f t="shared" si="2"/>
        <v>52856.950464000009</v>
      </c>
      <c r="P49" s="17">
        <f t="shared" si="7"/>
        <v>0.12554990331073276</v>
      </c>
      <c r="Q49" s="18">
        <v>1500250</v>
      </c>
      <c r="R49" s="18">
        <f t="shared" si="8"/>
        <v>375062.5</v>
      </c>
      <c r="S49" s="19">
        <f t="shared" si="9"/>
        <v>300050</v>
      </c>
      <c r="T49" s="19">
        <f t="shared" si="3"/>
        <v>75012.5</v>
      </c>
      <c r="U49" s="13">
        <f t="shared" si="10"/>
        <v>258199.08177387784</v>
      </c>
      <c r="V49" s="20">
        <v>1</v>
      </c>
      <c r="W49" s="20">
        <v>0</v>
      </c>
      <c r="X49" s="20">
        <v>1</v>
      </c>
      <c r="Y49" s="20">
        <v>1</v>
      </c>
      <c r="Z49" s="20">
        <v>0</v>
      </c>
      <c r="AA49" s="20">
        <f t="shared" si="11"/>
        <v>3</v>
      </c>
      <c r="AB49" s="13">
        <f t="shared" si="12"/>
        <v>45007.500000000007</v>
      </c>
      <c r="AC49" s="21">
        <f t="shared" si="4"/>
        <v>303206.58177387784</v>
      </c>
      <c r="AD49" s="22">
        <f t="shared" si="5"/>
        <v>0.80841614870555667</v>
      </c>
    </row>
    <row r="50" spans="2:30" s="23" customFormat="1" ht="30" x14ac:dyDescent="0.25">
      <c r="B50" s="24">
        <v>45</v>
      </c>
      <c r="C50" s="25" t="s">
        <v>115</v>
      </c>
      <c r="D50" s="60" t="s">
        <v>116</v>
      </c>
      <c r="E50" s="13">
        <v>3</v>
      </c>
      <c r="F50" s="14">
        <v>7340.4799999999759</v>
      </c>
      <c r="G50" s="15">
        <v>8.5000000000000006E-2</v>
      </c>
      <c r="H50" s="16">
        <f t="shared" si="13"/>
        <v>6716.5391999999783</v>
      </c>
      <c r="I50" s="16">
        <v>7314.6299999999719</v>
      </c>
      <c r="J50" s="15">
        <v>0.12039999999999999</v>
      </c>
      <c r="K50" s="16">
        <f t="shared" si="1"/>
        <v>6433.9485479999757</v>
      </c>
      <c r="L50" s="16">
        <v>8036.699999999928</v>
      </c>
      <c r="M50" s="15">
        <v>6.8599999999999994E-2</v>
      </c>
      <c r="N50" s="16">
        <f t="shared" si="6"/>
        <v>7485.3823799999327</v>
      </c>
      <c r="O50" s="16">
        <f t="shared" si="2"/>
        <v>20635.870127999886</v>
      </c>
      <c r="P50" s="17">
        <f t="shared" si="7"/>
        <v>4.9015909479450517E-2</v>
      </c>
      <c r="Q50" s="18">
        <v>545574</v>
      </c>
      <c r="R50" s="18">
        <f t="shared" si="8"/>
        <v>136393.5</v>
      </c>
      <c r="S50" s="19">
        <f t="shared" si="9"/>
        <v>109114.8</v>
      </c>
      <c r="T50" s="19">
        <f t="shared" si="3"/>
        <v>27278.7</v>
      </c>
      <c r="U50" s="13">
        <f t="shared" si="10"/>
        <v>100803.44537249627</v>
      </c>
      <c r="V50" s="20">
        <v>0</v>
      </c>
      <c r="W50" s="20">
        <v>1</v>
      </c>
      <c r="X50" s="20">
        <v>1</v>
      </c>
      <c r="Y50" s="20">
        <v>0</v>
      </c>
      <c r="Z50" s="20">
        <v>1</v>
      </c>
      <c r="AA50" s="20">
        <f t="shared" si="11"/>
        <v>3</v>
      </c>
      <c r="AB50" s="13">
        <f t="shared" si="12"/>
        <v>16367.220000000003</v>
      </c>
      <c r="AC50" s="21">
        <f t="shared" si="4"/>
        <v>117170.66537249627</v>
      </c>
      <c r="AD50" s="22">
        <f t="shared" si="5"/>
        <v>0.85906341117792462</v>
      </c>
    </row>
    <row r="51" spans="2:30" s="23" customFormat="1" ht="30" x14ac:dyDescent="0.25">
      <c r="B51" s="24">
        <v>46</v>
      </c>
      <c r="C51" s="25" t="s">
        <v>117</v>
      </c>
      <c r="D51" s="60" t="s">
        <v>118</v>
      </c>
      <c r="E51" s="13">
        <v>3</v>
      </c>
      <c r="F51" s="14">
        <v>4266.2800000000479</v>
      </c>
      <c r="G51" s="15">
        <v>0.1207</v>
      </c>
      <c r="H51" s="16">
        <f t="shared" si="13"/>
        <v>3751.340004000042</v>
      </c>
      <c r="I51" s="16">
        <v>4911.8599999999997</v>
      </c>
      <c r="J51" s="15">
        <v>6.3500000000000001E-2</v>
      </c>
      <c r="K51" s="16">
        <f t="shared" si="1"/>
        <v>4599.9568899999995</v>
      </c>
      <c r="L51" s="16">
        <v>4688.830000000009</v>
      </c>
      <c r="M51" s="15">
        <v>0.20699999999999999</v>
      </c>
      <c r="N51" s="16">
        <f t="shared" si="6"/>
        <v>3718.2421900000072</v>
      </c>
      <c r="O51" s="16">
        <f t="shared" si="2"/>
        <v>12069.539084000047</v>
      </c>
      <c r="P51" s="17">
        <f t="shared" si="7"/>
        <v>2.8668499633428188E-2</v>
      </c>
      <c r="Q51" s="18">
        <v>179663</v>
      </c>
      <c r="R51" s="18">
        <f t="shared" si="8"/>
        <v>44915.75</v>
      </c>
      <c r="S51" s="19">
        <f t="shared" si="9"/>
        <v>35932.6</v>
      </c>
      <c r="T51" s="19">
        <f t="shared" si="3"/>
        <v>8983.15</v>
      </c>
      <c r="U51" s="13">
        <f t="shared" si="10"/>
        <v>58958.072336110898</v>
      </c>
      <c r="V51" s="20">
        <v>0</v>
      </c>
      <c r="W51" s="20">
        <v>1</v>
      </c>
      <c r="X51" s="20">
        <v>0</v>
      </c>
      <c r="Y51" s="20">
        <v>1</v>
      </c>
      <c r="Z51" s="20">
        <v>0</v>
      </c>
      <c r="AA51" s="20">
        <f t="shared" si="11"/>
        <v>2</v>
      </c>
      <c r="AB51" s="13">
        <f t="shared" si="12"/>
        <v>3593.26</v>
      </c>
      <c r="AC51" s="21">
        <f t="shared" si="4"/>
        <v>62551.3323361109</v>
      </c>
      <c r="AD51" s="22">
        <f t="shared" si="5"/>
        <v>1.3926369332831112</v>
      </c>
    </row>
    <row r="52" spans="2:30" s="23" customFormat="1" ht="30" x14ac:dyDescent="0.25">
      <c r="B52" s="24">
        <v>47</v>
      </c>
      <c r="C52" s="25" t="s">
        <v>119</v>
      </c>
      <c r="D52" s="60" t="s">
        <v>120</v>
      </c>
      <c r="E52" s="13">
        <v>4</v>
      </c>
      <c r="F52" s="14">
        <v>3597.3199999999924</v>
      </c>
      <c r="G52" s="15">
        <v>2.5999999999999999E-3</v>
      </c>
      <c r="H52" s="16">
        <f t="shared" si="13"/>
        <v>3587.9669679999924</v>
      </c>
      <c r="I52" s="16">
        <v>3961.6399999999899</v>
      </c>
      <c r="J52" s="15">
        <v>0</v>
      </c>
      <c r="K52" s="16">
        <f t="shared" si="1"/>
        <v>3961.6399999999899</v>
      </c>
      <c r="L52" s="16">
        <v>4051.4399999999878</v>
      </c>
      <c r="M52" s="15">
        <v>0</v>
      </c>
      <c r="N52" s="16">
        <f t="shared" si="6"/>
        <v>4051.4399999999878</v>
      </c>
      <c r="O52" s="16">
        <f t="shared" si="2"/>
        <v>11601.04696799997</v>
      </c>
      <c r="P52" s="17">
        <f t="shared" si="7"/>
        <v>2.7555701044986898E-2</v>
      </c>
      <c r="Q52" s="18">
        <v>269082</v>
      </c>
      <c r="R52" s="18">
        <f t="shared" si="8"/>
        <v>67270.5</v>
      </c>
      <c r="S52" s="19">
        <f t="shared" si="9"/>
        <v>53816.4</v>
      </c>
      <c r="T52" s="19">
        <f t="shared" si="3"/>
        <v>13454.1</v>
      </c>
      <c r="U52" s="13">
        <f t="shared" si="10"/>
        <v>56669.551467849531</v>
      </c>
      <c r="V52" s="20">
        <v>1</v>
      </c>
      <c r="W52" s="20">
        <v>1</v>
      </c>
      <c r="X52" s="20">
        <v>1</v>
      </c>
      <c r="Y52" s="20">
        <v>1</v>
      </c>
      <c r="Z52" s="20">
        <v>0</v>
      </c>
      <c r="AA52" s="20">
        <f t="shared" si="11"/>
        <v>4</v>
      </c>
      <c r="AB52" s="13">
        <f t="shared" si="12"/>
        <v>10763.28</v>
      </c>
      <c r="AC52" s="21">
        <f t="shared" si="4"/>
        <v>67432.831467849537</v>
      </c>
      <c r="AD52" s="22">
        <f t="shared" si="5"/>
        <v>1.0024131152265783</v>
      </c>
    </row>
    <row r="53" spans="2:30" s="23" customFormat="1" ht="32.25" customHeight="1" x14ac:dyDescent="0.25">
      <c r="B53" s="24">
        <v>48</v>
      </c>
      <c r="C53" s="25" t="s">
        <v>121</v>
      </c>
      <c r="D53" s="60" t="s">
        <v>122</v>
      </c>
      <c r="E53" s="13">
        <v>4</v>
      </c>
      <c r="F53" s="14">
        <v>2073.7200000000048</v>
      </c>
      <c r="G53" s="15">
        <v>0</v>
      </c>
      <c r="H53" s="16">
        <f t="shared" si="13"/>
        <v>2073.7200000000048</v>
      </c>
      <c r="I53" s="16">
        <v>2582.4099999999962</v>
      </c>
      <c r="J53" s="15">
        <v>0</v>
      </c>
      <c r="K53" s="16">
        <f t="shared" si="1"/>
        <v>2582.4099999999962</v>
      </c>
      <c r="L53" s="16">
        <v>2586.0399999999981</v>
      </c>
      <c r="M53" s="15">
        <v>0</v>
      </c>
      <c r="N53" s="16">
        <f t="shared" si="6"/>
        <v>2586.0399999999981</v>
      </c>
      <c r="O53" s="16">
        <f t="shared" si="2"/>
        <v>7242.1699999999992</v>
      </c>
      <c r="P53" s="17">
        <f t="shared" si="7"/>
        <v>1.7202160459089805E-2</v>
      </c>
      <c r="Q53" s="18">
        <v>134286</v>
      </c>
      <c r="R53" s="18">
        <f t="shared" si="8"/>
        <v>33571.5</v>
      </c>
      <c r="S53" s="19">
        <f t="shared" si="9"/>
        <v>26857.200000000001</v>
      </c>
      <c r="T53" s="19">
        <f t="shared" si="3"/>
        <v>6714.3</v>
      </c>
      <c r="U53" s="13">
        <f t="shared" si="10"/>
        <v>35377.024736300242</v>
      </c>
      <c r="V53" s="20">
        <v>1</v>
      </c>
      <c r="W53" s="20">
        <v>1</v>
      </c>
      <c r="X53" s="20">
        <v>1</v>
      </c>
      <c r="Y53" s="20">
        <v>1</v>
      </c>
      <c r="Z53" s="20">
        <v>1</v>
      </c>
      <c r="AA53" s="20">
        <f t="shared" si="11"/>
        <v>5</v>
      </c>
      <c r="AB53" s="13">
        <f t="shared" si="12"/>
        <v>6714.3</v>
      </c>
      <c r="AC53" s="21">
        <f t="shared" si="4"/>
        <v>42091.324736300245</v>
      </c>
      <c r="AD53" s="22">
        <f t="shared" si="5"/>
        <v>1.2537814734611277</v>
      </c>
    </row>
    <row r="54" spans="2:30" s="23" customFormat="1" ht="30" x14ac:dyDescent="0.25">
      <c r="B54" s="24">
        <v>49</v>
      </c>
      <c r="C54" s="25" t="s">
        <v>123</v>
      </c>
      <c r="D54" s="60" t="s">
        <v>124</v>
      </c>
      <c r="E54" s="13">
        <v>5</v>
      </c>
      <c r="F54" s="14">
        <v>7532.1799999997247</v>
      </c>
      <c r="G54" s="15">
        <v>0</v>
      </c>
      <c r="H54" s="16">
        <f t="shared" si="13"/>
        <v>7532.1799999997247</v>
      </c>
      <c r="I54" s="16">
        <v>8241.9899999995305</v>
      </c>
      <c r="J54" s="15">
        <v>0</v>
      </c>
      <c r="K54" s="16">
        <f t="shared" si="1"/>
        <v>8241.9899999995305</v>
      </c>
      <c r="L54" s="16">
        <v>9481.3999999994721</v>
      </c>
      <c r="M54" s="15">
        <v>5.0999999999999997E-2</v>
      </c>
      <c r="N54" s="16">
        <f t="shared" si="6"/>
        <v>8997.8485999994991</v>
      </c>
      <c r="O54" s="16">
        <f t="shared" si="2"/>
        <v>24772.018599998755</v>
      </c>
      <c r="P54" s="17">
        <f t="shared" si="7"/>
        <v>5.8840408172237853E-2</v>
      </c>
      <c r="Q54" s="18">
        <v>324696</v>
      </c>
      <c r="R54" s="18">
        <f t="shared" si="8"/>
        <v>81174</v>
      </c>
      <c r="S54" s="19">
        <f t="shared" si="9"/>
        <v>64939.200000000004</v>
      </c>
      <c r="T54" s="19">
        <f t="shared" si="3"/>
        <v>16234.800000000001</v>
      </c>
      <c r="U54" s="13">
        <f t="shared" si="10"/>
        <v>121007.97340855651</v>
      </c>
      <c r="V54" s="20">
        <v>1</v>
      </c>
      <c r="W54" s="20">
        <v>0</v>
      </c>
      <c r="X54" s="20">
        <v>1</v>
      </c>
      <c r="Y54" s="20">
        <v>1</v>
      </c>
      <c r="Z54" s="20">
        <v>0</v>
      </c>
      <c r="AA54" s="20">
        <f t="shared" si="11"/>
        <v>3</v>
      </c>
      <c r="AB54" s="13">
        <f t="shared" si="12"/>
        <v>9740.8800000000028</v>
      </c>
      <c r="AC54" s="21">
        <f t="shared" si="4"/>
        <v>130748.85340855652</v>
      </c>
      <c r="AD54" s="22">
        <f t="shared" si="5"/>
        <v>1.6107233031334727</v>
      </c>
    </row>
    <row r="55" spans="2:30" s="23" customFormat="1" ht="28.5" customHeight="1" x14ac:dyDescent="0.25">
      <c r="B55" s="24">
        <v>50</v>
      </c>
      <c r="C55" s="25" t="s">
        <v>125</v>
      </c>
      <c r="D55" s="60" t="s">
        <v>126</v>
      </c>
      <c r="E55" s="13">
        <v>5</v>
      </c>
      <c r="F55" s="14">
        <v>4816.9600000000046</v>
      </c>
      <c r="G55" s="15">
        <v>0</v>
      </c>
      <c r="H55" s="16">
        <f t="shared" si="13"/>
        <v>4816.9600000000046</v>
      </c>
      <c r="I55" s="16">
        <v>5471.3999999999187</v>
      </c>
      <c r="J55" s="15">
        <v>0</v>
      </c>
      <c r="K55" s="16">
        <f t="shared" si="1"/>
        <v>5471.3999999999187</v>
      </c>
      <c r="L55" s="16">
        <v>5519.3899999999257</v>
      </c>
      <c r="M55" s="15">
        <v>0</v>
      </c>
      <c r="N55" s="16">
        <f t="shared" si="6"/>
        <v>5519.3899999999257</v>
      </c>
      <c r="O55" s="16">
        <f t="shared" si="2"/>
        <v>15807.749999999851</v>
      </c>
      <c r="P55" s="17">
        <f t="shared" si="7"/>
        <v>3.754778636750785E-2</v>
      </c>
      <c r="Q55" s="18">
        <v>191991</v>
      </c>
      <c r="R55" s="18">
        <f t="shared" si="8"/>
        <v>47997.75</v>
      </c>
      <c r="S55" s="19">
        <f t="shared" si="9"/>
        <v>38398.200000000004</v>
      </c>
      <c r="T55" s="19">
        <f t="shared" si="3"/>
        <v>9599.5500000000011</v>
      </c>
      <c r="U55" s="13">
        <f t="shared" si="10"/>
        <v>77218.729023931344</v>
      </c>
      <c r="V55" s="20">
        <v>0</v>
      </c>
      <c r="W55" s="20">
        <v>1</v>
      </c>
      <c r="X55" s="20">
        <v>1</v>
      </c>
      <c r="Y55" s="20">
        <v>0</v>
      </c>
      <c r="Z55" s="20">
        <v>1</v>
      </c>
      <c r="AA55" s="20">
        <f t="shared" si="11"/>
        <v>3</v>
      </c>
      <c r="AB55" s="13">
        <f t="shared" si="12"/>
        <v>5759.7300000000014</v>
      </c>
      <c r="AC55" s="21">
        <f t="shared" si="4"/>
        <v>82978.45902393134</v>
      </c>
      <c r="AD55" s="22">
        <f t="shared" si="5"/>
        <v>1.7287989337819238</v>
      </c>
    </row>
    <row r="56" spans="2:30" s="23" customFormat="1" ht="33" customHeight="1" x14ac:dyDescent="0.25">
      <c r="B56" s="24">
        <v>51</v>
      </c>
      <c r="C56" s="25" t="s">
        <v>127</v>
      </c>
      <c r="D56" s="64" t="s">
        <v>128</v>
      </c>
      <c r="E56" s="13">
        <v>6</v>
      </c>
      <c r="F56" s="14">
        <v>1273.1000000000111</v>
      </c>
      <c r="G56" s="15">
        <v>6.7999999999999996E-3</v>
      </c>
      <c r="H56" s="16">
        <f t="shared" si="13"/>
        <v>1264.4429200000109</v>
      </c>
      <c r="I56" s="16">
        <v>1427.3400000000179</v>
      </c>
      <c r="J56" s="15">
        <v>2.4500000000000001E-2</v>
      </c>
      <c r="K56" s="16">
        <f t="shared" si="1"/>
        <v>1392.3701700000174</v>
      </c>
      <c r="L56" s="16">
        <v>1480.3600000000122</v>
      </c>
      <c r="M56" s="15">
        <v>1.38E-2</v>
      </c>
      <c r="N56" s="16">
        <f t="shared" si="6"/>
        <v>1459.931032000012</v>
      </c>
      <c r="O56" s="16">
        <f t="shared" si="2"/>
        <v>4116.7441220000401</v>
      </c>
      <c r="P56" s="17">
        <f t="shared" si="7"/>
        <v>9.778407984852534E-3</v>
      </c>
      <c r="Q56" s="18">
        <v>101590</v>
      </c>
      <c r="R56" s="18">
        <f t="shared" si="8"/>
        <v>25397.5</v>
      </c>
      <c r="S56" s="19">
        <f t="shared" si="9"/>
        <v>20318</v>
      </c>
      <c r="T56" s="19">
        <f t="shared" si="3"/>
        <v>5079.5</v>
      </c>
      <c r="U56" s="13">
        <f t="shared" si="10"/>
        <v>20109.740400600105</v>
      </c>
      <c r="V56" s="20">
        <v>1</v>
      </c>
      <c r="W56" s="20">
        <v>0</v>
      </c>
      <c r="X56" s="20">
        <v>1</v>
      </c>
      <c r="Y56" s="20">
        <v>0</v>
      </c>
      <c r="Z56" s="20">
        <v>0</v>
      </c>
      <c r="AA56" s="20">
        <f t="shared" si="11"/>
        <v>2</v>
      </c>
      <c r="AB56" s="13">
        <f t="shared" si="12"/>
        <v>2031.8000000000002</v>
      </c>
      <c r="AC56" s="21">
        <f t="shared" si="4"/>
        <v>22141.540400600104</v>
      </c>
      <c r="AD56" s="22">
        <f t="shared" si="5"/>
        <v>0.87179999608623304</v>
      </c>
    </row>
    <row r="57" spans="2:30" s="23" customFormat="1" x14ac:dyDescent="0.25">
      <c r="B57" s="24">
        <v>52</v>
      </c>
      <c r="C57" s="25" t="s">
        <v>129</v>
      </c>
      <c r="D57" s="60" t="s">
        <v>130</v>
      </c>
      <c r="E57" s="13">
        <v>6</v>
      </c>
      <c r="F57" s="14">
        <v>1306.9700000000014</v>
      </c>
      <c r="G57" s="15">
        <v>9.7600000000000006E-2</v>
      </c>
      <c r="H57" s="16">
        <f t="shared" si="13"/>
        <v>1179.4097280000012</v>
      </c>
      <c r="I57" s="16">
        <v>1263.3899999999994</v>
      </c>
      <c r="J57" s="15">
        <v>0.1429</v>
      </c>
      <c r="K57" s="16">
        <f t="shared" si="1"/>
        <v>1082.8515689999995</v>
      </c>
      <c r="L57" s="16">
        <v>1292.1000000000026</v>
      </c>
      <c r="M57" s="15">
        <v>0.10489999999999999</v>
      </c>
      <c r="N57" s="16">
        <f t="shared" si="6"/>
        <v>1156.5587100000023</v>
      </c>
      <c r="O57" s="16">
        <f t="shared" si="2"/>
        <v>3418.820007000003</v>
      </c>
      <c r="P57" s="17">
        <f t="shared" si="7"/>
        <v>8.1206448262275792E-3</v>
      </c>
      <c r="Q57" s="18">
        <v>98676</v>
      </c>
      <c r="R57" s="18">
        <f t="shared" si="8"/>
        <v>24669</v>
      </c>
      <c r="S57" s="19">
        <f t="shared" si="9"/>
        <v>19735.2</v>
      </c>
      <c r="T57" s="19">
        <f t="shared" si="3"/>
        <v>4933.8</v>
      </c>
      <c r="U57" s="13">
        <f t="shared" si="10"/>
        <v>16700.475127841142</v>
      </c>
      <c r="V57" s="20">
        <v>0</v>
      </c>
      <c r="W57" s="20">
        <v>1</v>
      </c>
      <c r="X57" s="20">
        <v>1</v>
      </c>
      <c r="Y57" s="20">
        <v>1</v>
      </c>
      <c r="Z57" s="20">
        <v>0</v>
      </c>
      <c r="AA57" s="20">
        <f t="shared" si="11"/>
        <v>3</v>
      </c>
      <c r="AB57" s="13">
        <f t="shared" si="12"/>
        <v>2960.2800000000007</v>
      </c>
      <c r="AC57" s="21">
        <f t="shared" si="4"/>
        <v>19660.755127841141</v>
      </c>
      <c r="AD57" s="22">
        <f t="shared" si="5"/>
        <v>0.79698225010503632</v>
      </c>
    </row>
    <row r="58" spans="2:30" s="23" customFormat="1" ht="45" x14ac:dyDescent="0.25">
      <c r="B58" s="24">
        <v>53</v>
      </c>
      <c r="C58" s="25" t="s">
        <v>131</v>
      </c>
      <c r="D58" s="60" t="s">
        <v>132</v>
      </c>
      <c r="E58" s="13">
        <v>6</v>
      </c>
      <c r="F58" s="14">
        <v>1305.499999999997</v>
      </c>
      <c r="G58" s="15">
        <v>5.3600000000000002E-2</v>
      </c>
      <c r="H58" s="16">
        <f t="shared" si="13"/>
        <v>1235.5251999999973</v>
      </c>
      <c r="I58" s="16">
        <v>1321.3499999999983</v>
      </c>
      <c r="J58" s="15">
        <v>6.7100000000000007E-2</v>
      </c>
      <c r="K58" s="16">
        <f t="shared" si="1"/>
        <v>1232.6874149999983</v>
      </c>
      <c r="L58" s="16">
        <v>1434.869999999999</v>
      </c>
      <c r="M58" s="15">
        <v>0.1046</v>
      </c>
      <c r="N58" s="16">
        <f t="shared" si="6"/>
        <v>1284.7825979999991</v>
      </c>
      <c r="O58" s="16">
        <f t="shared" si="2"/>
        <v>3752.9952129999947</v>
      </c>
      <c r="P58" s="17">
        <f t="shared" si="7"/>
        <v>8.9144035359873947E-3</v>
      </c>
      <c r="Q58" s="18">
        <v>134692</v>
      </c>
      <c r="R58" s="18">
        <f t="shared" si="8"/>
        <v>33673</v>
      </c>
      <c r="S58" s="19">
        <f t="shared" si="9"/>
        <v>26938.400000000001</v>
      </c>
      <c r="T58" s="19">
        <f t="shared" si="3"/>
        <v>6734.6</v>
      </c>
      <c r="U58" s="13">
        <f t="shared" si="10"/>
        <v>18332.875986826766</v>
      </c>
      <c r="V58" s="20">
        <v>1</v>
      </c>
      <c r="W58" s="20">
        <v>1</v>
      </c>
      <c r="X58" s="20">
        <v>0</v>
      </c>
      <c r="Y58" s="20">
        <v>0</v>
      </c>
      <c r="Z58" s="20">
        <v>1</v>
      </c>
      <c r="AA58" s="20">
        <f t="shared" si="11"/>
        <v>3</v>
      </c>
      <c r="AB58" s="13">
        <f t="shared" si="12"/>
        <v>4040.7600000000007</v>
      </c>
      <c r="AC58" s="21">
        <f t="shared" si="4"/>
        <v>22373.635986826768</v>
      </c>
      <c r="AD58" s="22">
        <f t="shared" si="5"/>
        <v>0.66443845178115313</v>
      </c>
    </row>
    <row r="59" spans="2:30" s="23" customFormat="1" x14ac:dyDescent="0.25">
      <c r="B59" s="24">
        <v>54</v>
      </c>
      <c r="C59" s="25" t="s">
        <v>133</v>
      </c>
      <c r="D59" s="60" t="s">
        <v>134</v>
      </c>
      <c r="E59" s="13">
        <v>7</v>
      </c>
      <c r="F59" s="14">
        <v>1504.4099999999764</v>
      </c>
      <c r="G59" s="15">
        <v>3.5700000000000003E-2</v>
      </c>
      <c r="H59" s="16">
        <f t="shared" si="13"/>
        <v>1450.7025629999773</v>
      </c>
      <c r="I59" s="16">
        <v>1351.6600000000055</v>
      </c>
      <c r="J59" s="15">
        <v>1.89E-2</v>
      </c>
      <c r="K59" s="16">
        <f t="shared" si="1"/>
        <v>1326.1136260000053</v>
      </c>
      <c r="L59" s="16">
        <v>2242.9799999999805</v>
      </c>
      <c r="M59" s="15">
        <v>6.7999999999999996E-3</v>
      </c>
      <c r="N59" s="16">
        <f t="shared" si="6"/>
        <v>2227.7277359999807</v>
      </c>
      <c r="O59" s="16">
        <f t="shared" si="2"/>
        <v>5004.5439249999636</v>
      </c>
      <c r="P59" s="17">
        <f t="shared" si="7"/>
        <v>1.1887178514507733E-2</v>
      </c>
      <c r="Q59" s="18">
        <v>117199</v>
      </c>
      <c r="R59" s="18">
        <f t="shared" si="8"/>
        <v>29299.75</v>
      </c>
      <c r="S59" s="19">
        <f t="shared" si="9"/>
        <v>23439.800000000003</v>
      </c>
      <c r="T59" s="19">
        <f t="shared" si="3"/>
        <v>5859.9500000000007</v>
      </c>
      <c r="U59" s="13">
        <f t="shared" si="10"/>
        <v>24446.52282791274</v>
      </c>
      <c r="V59" s="20">
        <v>1</v>
      </c>
      <c r="W59" s="20">
        <v>1</v>
      </c>
      <c r="X59" s="20">
        <v>1</v>
      </c>
      <c r="Y59" s="20">
        <v>1</v>
      </c>
      <c r="Z59" s="20">
        <v>1</v>
      </c>
      <c r="AA59" s="20">
        <f t="shared" si="11"/>
        <v>5</v>
      </c>
      <c r="AB59" s="13">
        <f t="shared" si="12"/>
        <v>5859.9500000000007</v>
      </c>
      <c r="AC59" s="21">
        <f t="shared" si="4"/>
        <v>30306.472827912741</v>
      </c>
      <c r="AD59" s="22">
        <f t="shared" si="5"/>
        <v>1.0343594340536264</v>
      </c>
    </row>
    <row r="60" spans="2:30" s="23" customFormat="1" ht="30" x14ac:dyDescent="0.25">
      <c r="B60" s="24">
        <v>55</v>
      </c>
      <c r="C60" s="25" t="s">
        <v>135</v>
      </c>
      <c r="D60" s="60" t="s">
        <v>136</v>
      </c>
      <c r="E60" s="13">
        <v>8</v>
      </c>
      <c r="F60" s="14">
        <v>2510.4500000000116</v>
      </c>
      <c r="G60" s="15">
        <v>5.5899999999999998E-2</v>
      </c>
      <c r="H60" s="16">
        <f t="shared" si="13"/>
        <v>2370.1158450000112</v>
      </c>
      <c r="I60" s="16">
        <v>2712.8200000000033</v>
      </c>
      <c r="J60" s="15">
        <v>3.7400000000000003E-2</v>
      </c>
      <c r="K60" s="16">
        <f t="shared" si="1"/>
        <v>2611.3605320000033</v>
      </c>
      <c r="L60" s="16">
        <v>2915.1099999999979</v>
      </c>
      <c r="M60" s="15">
        <v>1.6799999999999999E-2</v>
      </c>
      <c r="N60" s="16">
        <f t="shared" si="6"/>
        <v>2866.1361519999978</v>
      </c>
      <c r="O60" s="16">
        <f t="shared" si="2"/>
        <v>7847.6125290000127</v>
      </c>
      <c r="P60" s="17">
        <f t="shared" si="7"/>
        <v>1.8640254225545903E-2</v>
      </c>
      <c r="Q60" s="18">
        <v>116170</v>
      </c>
      <c r="R60" s="18">
        <f t="shared" si="8"/>
        <v>29042.5</v>
      </c>
      <c r="S60" s="19">
        <f t="shared" si="9"/>
        <v>23234</v>
      </c>
      <c r="T60" s="19">
        <f t="shared" si="3"/>
        <v>5808.5</v>
      </c>
      <c r="U60" s="13">
        <f t="shared" si="10"/>
        <v>38334.529921188419</v>
      </c>
      <c r="V60" s="20">
        <v>0</v>
      </c>
      <c r="W60" s="20">
        <v>0</v>
      </c>
      <c r="X60" s="20">
        <v>1</v>
      </c>
      <c r="Y60" s="20">
        <v>1</v>
      </c>
      <c r="Z60" s="20">
        <v>0</v>
      </c>
      <c r="AA60" s="20">
        <f t="shared" si="11"/>
        <v>2</v>
      </c>
      <c r="AB60" s="13">
        <f t="shared" si="12"/>
        <v>2323.4</v>
      </c>
      <c r="AC60" s="21">
        <f t="shared" si="4"/>
        <v>40657.929921188421</v>
      </c>
      <c r="AD60" s="22">
        <f t="shared" si="5"/>
        <v>1.399945938579269</v>
      </c>
    </row>
    <row r="61" spans="2:30" s="23" customFormat="1" ht="30" customHeight="1" x14ac:dyDescent="0.25">
      <c r="B61" s="24">
        <v>56</v>
      </c>
      <c r="C61" s="25" t="s">
        <v>137</v>
      </c>
      <c r="D61" s="60" t="s">
        <v>138</v>
      </c>
      <c r="E61" s="13">
        <v>9</v>
      </c>
      <c r="F61" s="14">
        <v>1467.3600000000079</v>
      </c>
      <c r="G61" s="15">
        <v>1.95E-2</v>
      </c>
      <c r="H61" s="16">
        <f t="shared" si="13"/>
        <v>1438.7464800000078</v>
      </c>
      <c r="I61" s="16">
        <v>1518.2900000000134</v>
      </c>
      <c r="J61" s="15">
        <v>0</v>
      </c>
      <c r="K61" s="16">
        <f t="shared" si="1"/>
        <v>1518.2900000000134</v>
      </c>
      <c r="L61" s="16">
        <v>1811.4500000000216</v>
      </c>
      <c r="M61" s="15">
        <v>4.3E-3</v>
      </c>
      <c r="N61" s="16">
        <f t="shared" si="6"/>
        <v>1803.6607650000217</v>
      </c>
      <c r="O61" s="16">
        <f t="shared" si="2"/>
        <v>4760.697245000043</v>
      </c>
      <c r="P61" s="17">
        <f t="shared" si="7"/>
        <v>1.1307975082832565E-2</v>
      </c>
      <c r="Q61" s="18">
        <v>119197</v>
      </c>
      <c r="R61" s="18">
        <f t="shared" si="8"/>
        <v>29799.25</v>
      </c>
      <c r="S61" s="19">
        <f t="shared" si="9"/>
        <v>23839.4</v>
      </c>
      <c r="T61" s="19">
        <f t="shared" si="3"/>
        <v>5959.85</v>
      </c>
      <c r="U61" s="13">
        <f t="shared" si="10"/>
        <v>23255.364648772804</v>
      </c>
      <c r="V61" s="20">
        <v>1</v>
      </c>
      <c r="W61" s="20">
        <v>0</v>
      </c>
      <c r="X61" s="20">
        <v>1</v>
      </c>
      <c r="Y61" s="20">
        <v>0</v>
      </c>
      <c r="Z61" s="20">
        <v>1</v>
      </c>
      <c r="AA61" s="20">
        <f t="shared" si="11"/>
        <v>3</v>
      </c>
      <c r="AB61" s="13">
        <f t="shared" si="12"/>
        <v>3575.9100000000008</v>
      </c>
      <c r="AC61" s="21">
        <f t="shared" si="4"/>
        <v>26831.274648772804</v>
      </c>
      <c r="AD61" s="22">
        <f t="shared" si="5"/>
        <v>0.90040100501767006</v>
      </c>
    </row>
    <row r="62" spans="2:30" s="23" customFormat="1" ht="33.75" customHeight="1" thickBot="1" x14ac:dyDescent="0.3">
      <c r="B62" s="24">
        <v>57</v>
      </c>
      <c r="C62" s="25" t="s">
        <v>139</v>
      </c>
      <c r="D62" s="66" t="s">
        <v>140</v>
      </c>
      <c r="E62" s="13">
        <v>3</v>
      </c>
      <c r="F62" s="14">
        <v>955.11</v>
      </c>
      <c r="G62" s="15">
        <v>3.5499999999999997E-2</v>
      </c>
      <c r="H62" s="16">
        <f t="shared" si="13"/>
        <v>921.20359500000006</v>
      </c>
      <c r="I62" s="16">
        <v>1037.130000000001</v>
      </c>
      <c r="J62" s="15">
        <v>1.49E-2</v>
      </c>
      <c r="K62" s="16">
        <f t="shared" si="1"/>
        <v>1021.676763000001</v>
      </c>
      <c r="L62" s="16">
        <v>983.64000000000021</v>
      </c>
      <c r="M62" s="15">
        <v>1.47E-2</v>
      </c>
      <c r="N62" s="16">
        <f t="shared" si="6"/>
        <v>969.18049200000019</v>
      </c>
      <c r="O62" s="16">
        <f t="shared" si="2"/>
        <v>2912.0608500000012</v>
      </c>
      <c r="P62" s="17">
        <f t="shared" si="7"/>
        <v>6.9169514121228135E-3</v>
      </c>
      <c r="Q62" s="18">
        <v>64387</v>
      </c>
      <c r="R62" s="18">
        <f t="shared" si="8"/>
        <v>16096.75</v>
      </c>
      <c r="S62" s="19">
        <f t="shared" si="9"/>
        <v>12877.400000000001</v>
      </c>
      <c r="T62" s="19">
        <f t="shared" si="3"/>
        <v>3219.3500000000004</v>
      </c>
      <c r="U62" s="13">
        <f t="shared" si="10"/>
        <v>14225.024919887486</v>
      </c>
      <c r="V62" s="20">
        <v>1.25</v>
      </c>
      <c r="W62" s="20">
        <v>0</v>
      </c>
      <c r="X62" s="20">
        <v>1.25</v>
      </c>
      <c r="Y62" s="20" t="s">
        <v>145</v>
      </c>
      <c r="Z62" s="20">
        <v>0</v>
      </c>
      <c r="AA62" s="20">
        <f t="shared" si="11"/>
        <v>2.5</v>
      </c>
      <c r="AB62" s="13">
        <f t="shared" si="12"/>
        <v>1609.6750000000002</v>
      </c>
      <c r="AC62" s="21">
        <f t="shared" si="4"/>
        <v>15834.699919887487</v>
      </c>
      <c r="AD62" s="22">
        <f t="shared" si="5"/>
        <v>0.98372031123596304</v>
      </c>
    </row>
    <row r="63" spans="2:30" s="40" customFormat="1" ht="15.75" thickBot="1" x14ac:dyDescent="0.3">
      <c r="B63" s="26"/>
      <c r="C63" s="27"/>
      <c r="D63" s="27"/>
      <c r="E63" s="28"/>
      <c r="F63" s="29">
        <f>SUM(F6:F62)</f>
        <v>137302.06999999881</v>
      </c>
      <c r="G63" s="30"/>
      <c r="H63" s="31">
        <f t="shared" ref="H63" si="14">SUM(H6:H62)</f>
        <v>131680.38270999887</v>
      </c>
      <c r="I63" s="29">
        <f>SUM(I6:I62)</f>
        <v>148680.28999999902</v>
      </c>
      <c r="J63" s="32"/>
      <c r="K63" s="31">
        <f t="shared" ref="K63" si="15">SUM(K6:K62)</f>
        <v>141887.45674299897</v>
      </c>
      <c r="L63" s="29">
        <f>SUM(L6:L62)</f>
        <v>154529.50999999914</v>
      </c>
      <c r="M63" s="32"/>
      <c r="N63" s="31">
        <f t="shared" ref="N63:O63" si="16">SUM(N6:N62)</f>
        <v>147435.67444999918</v>
      </c>
      <c r="O63" s="31">
        <f t="shared" si="16"/>
        <v>421003.51390299696</v>
      </c>
      <c r="P63" s="28">
        <f>SUM(P6:P62)</f>
        <v>1.0000000000000004</v>
      </c>
      <c r="Q63" s="32">
        <f>SUM(Q6:Q62)</f>
        <v>9391257</v>
      </c>
      <c r="R63" s="33">
        <f>SUM(R6:R62)</f>
        <v>2347814.25</v>
      </c>
      <c r="S63" s="34">
        <f>SUM(S6:S62)+AB64</f>
        <v>2056545.4449999996</v>
      </c>
      <c r="T63" s="31">
        <f t="shared" ref="T63:AB63" si="17">SUM(T6:T62)</f>
        <v>469562.84999999992</v>
      </c>
      <c r="U63" s="35">
        <f t="shared" si="17"/>
        <v>2056545.4450000005</v>
      </c>
      <c r="V63" s="36">
        <f>SUM(V6:V62)</f>
        <v>28.25</v>
      </c>
      <c r="W63" s="36">
        <f t="shared" ref="W63:AA63" si="18">SUM(W6:W62)</f>
        <v>34</v>
      </c>
      <c r="X63" s="36">
        <f t="shared" si="18"/>
        <v>41.25</v>
      </c>
      <c r="Y63" s="36">
        <f t="shared" si="18"/>
        <v>32</v>
      </c>
      <c r="Z63" s="36">
        <f t="shared" si="18"/>
        <v>36</v>
      </c>
      <c r="AA63" s="36">
        <f t="shared" si="18"/>
        <v>171.5</v>
      </c>
      <c r="AB63" s="37">
        <f t="shared" si="17"/>
        <v>291268.80499999999</v>
      </c>
      <c r="AC63" s="38">
        <f t="shared" si="4"/>
        <v>2347814.2500000005</v>
      </c>
      <c r="AD63" s="39"/>
    </row>
    <row r="64" spans="2:30" s="40" customFormat="1" ht="15.75" thickBot="1" x14ac:dyDescent="0.3">
      <c r="B64" s="41"/>
      <c r="D64" s="42"/>
      <c r="G64" s="43"/>
      <c r="J64" s="52"/>
      <c r="M64" s="52"/>
      <c r="Q64" s="54"/>
      <c r="R64" s="42"/>
      <c r="S64" s="44">
        <f>S63+T63-AB64</f>
        <v>2347814.2499999995</v>
      </c>
      <c r="W64" s="53"/>
      <c r="Y64" s="53"/>
      <c r="AB64" s="45">
        <f>T63-AB63</f>
        <v>178294.04499999993</v>
      </c>
      <c r="AC64" s="46"/>
    </row>
    <row r="65" spans="4:30" ht="6.75" customHeight="1" x14ac:dyDescent="0.25">
      <c r="D65" s="48"/>
      <c r="AB65" s="49"/>
    </row>
    <row r="66" spans="4:30" x14ac:dyDescent="0.25">
      <c r="D66" s="55" t="s">
        <v>146</v>
      </c>
      <c r="S66" s="49"/>
    </row>
    <row r="67" spans="4:30" ht="15.75" x14ac:dyDescent="0.25">
      <c r="D67" s="56"/>
      <c r="AA67" s="50"/>
      <c r="AB67" s="50"/>
      <c r="AC67" s="50"/>
    </row>
    <row r="68" spans="4:30" x14ac:dyDescent="0.25">
      <c r="D68" s="55" t="s">
        <v>147</v>
      </c>
      <c r="AA68" s="67"/>
      <c r="AB68" s="67"/>
      <c r="AC68" s="67"/>
      <c r="AD68" s="58"/>
    </row>
    <row r="69" spans="4:30" ht="9.75" customHeight="1" x14ac:dyDescent="0.25">
      <c r="D69" s="55"/>
      <c r="AA69" s="67"/>
      <c r="AB69" s="67"/>
      <c r="AC69" s="67"/>
      <c r="AD69" s="67"/>
    </row>
    <row r="70" spans="4:30" x14ac:dyDescent="0.25">
      <c r="D70" s="55" t="s">
        <v>148</v>
      </c>
      <c r="AA70" s="70"/>
      <c r="AB70" s="70"/>
      <c r="AC70" s="70"/>
      <c r="AD70" s="57"/>
    </row>
    <row r="71" spans="4:30" x14ac:dyDescent="0.25">
      <c r="D71" s="56"/>
      <c r="AA71" s="69"/>
      <c r="AB71" s="69"/>
      <c r="AC71" s="69"/>
      <c r="AD71" s="58"/>
    </row>
    <row r="72" spans="4:30" x14ac:dyDescent="0.25">
      <c r="D72" s="55" t="s">
        <v>149</v>
      </c>
    </row>
    <row r="73" spans="4:30" ht="8.25" customHeight="1" x14ac:dyDescent="0.25">
      <c r="D73" s="55"/>
    </row>
    <row r="74" spans="4:30" x14ac:dyDescent="0.25">
      <c r="D74" s="55" t="s">
        <v>148</v>
      </c>
    </row>
    <row r="75" spans="4:30" x14ac:dyDescent="0.25">
      <c r="D75" s="56"/>
    </row>
    <row r="76" spans="4:30" x14ac:dyDescent="0.25">
      <c r="D76" s="55" t="s">
        <v>150</v>
      </c>
    </row>
    <row r="77" spans="4:30" x14ac:dyDescent="0.25">
      <c r="D77" s="51"/>
    </row>
  </sheetData>
  <autoFilter ref="B4:AD64" xr:uid="{00000000-0009-0000-0000-000000000000}"/>
  <mergeCells count="5">
    <mergeCell ref="AA70:AC70"/>
    <mergeCell ref="AA71:AC71"/>
    <mergeCell ref="AA68:AC68"/>
    <mergeCell ref="B2:D2"/>
    <mergeCell ref="AA69:AD69"/>
  </mergeCells>
  <conditionalFormatting sqref="Q6:T62 Q64">
    <cfRule type="cellIs" priority="3" stopIfTrue="1" operator="equal">
      <formula>0</formula>
    </cfRule>
  </conditionalFormatting>
  <conditionalFormatting sqref="C31">
    <cfRule type="cellIs" priority="1" stopIfTrue="1" operator="equal">
      <formula>0</formula>
    </cfRule>
  </conditionalFormatting>
  <pageMargins left="0.19685039370078741" right="0.19685039370078741" top="0.19685039370078741" bottom="0.19685039370078741" header="0.31496062992125984" footer="0.31496062992125984"/>
  <pageSetup paperSize="8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Lutovac</dc:creator>
  <cp:lastModifiedBy>Tanja Glusac</cp:lastModifiedBy>
  <cp:lastPrinted>2023-08-25T08:16:41Z</cp:lastPrinted>
  <dcterms:created xsi:type="dcterms:W3CDTF">2023-02-11T13:14:24Z</dcterms:created>
  <dcterms:modified xsi:type="dcterms:W3CDTF">2023-08-30T11:02:21Z</dcterms:modified>
</cp:coreProperties>
</file>